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onnées d'entrée" sheetId="1" r:id="rId1"/>
    <sheet name="Synthèse des coûts" sheetId="2" r:id="rId2"/>
    <sheet name="Synthèse des revenus" sheetId="3" r:id="rId3"/>
    <sheet name="Paramètres de calculs" sheetId="4" r:id="rId4"/>
  </sheets>
  <externalReferences>
    <externalReference r:id="rId7"/>
    <externalReference r:id="rId8"/>
  </externalReferences>
  <definedNames/>
  <calcPr calcMode="autoNoTable" fullCalcOnLoad="1"/>
</workbook>
</file>

<file path=xl/sharedStrings.xml><?xml version="1.0" encoding="utf-8"?>
<sst xmlns="http://schemas.openxmlformats.org/spreadsheetml/2006/main" count="149" uniqueCount="86">
  <si>
    <t>Paramètres des coûts de FAI</t>
  </si>
  <si>
    <t>Paramètre d'amortissement</t>
  </si>
  <si>
    <t>Durée de vie (mois)</t>
  </si>
  <si>
    <t>Estimation ARCEP</t>
  </si>
  <si>
    <t>Taux d'actualisation</t>
  </si>
  <si>
    <t>Coûts par abonné (hors voix sur large bande)</t>
  </si>
  <si>
    <t>Coûts d'acquisition</t>
  </si>
  <si>
    <t>Valeur retenue</t>
  </si>
  <si>
    <t>Remarques</t>
  </si>
  <si>
    <t>Communication/publicité</t>
  </si>
  <si>
    <t>Moyenne pondérée</t>
  </si>
  <si>
    <t>Distribution/commercialisation</t>
  </si>
  <si>
    <t>SAV : surcoût  2 premiers mois</t>
  </si>
  <si>
    <t>Promotions</t>
  </si>
  <si>
    <t>Frais d'accès au service</t>
  </si>
  <si>
    <t>Modem (yc colisage)</t>
  </si>
  <si>
    <t>Evolution de l'accès (upgrade, résiliation…) - 36 mois</t>
  </si>
  <si>
    <t>Coûts mensuels de gestion des abonnés</t>
  </si>
  <si>
    <t>SAV : coût par mois par client - récurrent</t>
  </si>
  <si>
    <t>Portail</t>
  </si>
  <si>
    <t>Gestion de la facturation et des impayés</t>
  </si>
  <si>
    <t>Coûts techniques mensuels</t>
  </si>
  <si>
    <t>Serveurs et plate-forme</t>
  </si>
  <si>
    <t>Bande-passante Internet</t>
  </si>
  <si>
    <t>Débit moyen par nouvel abonné (kbit/s)</t>
  </si>
  <si>
    <t>Coût du trafic Internet (€/mois/Mbit/s)</t>
  </si>
  <si>
    <t>Part du trafic allant sur l'Internet mondial</t>
  </si>
  <si>
    <t>Coûts de voix sur large bande par abonné</t>
  </si>
  <si>
    <t>Coûts mensuels récurrents (hors appels)</t>
  </si>
  <si>
    <t>Coûts mensuels liés aux appels</t>
  </si>
  <si>
    <t>Nombre de minutes sortantes vers fixe par abonné par mois</t>
  </si>
  <si>
    <t>Coûts d'appel vers fixe (c€/min)</t>
  </si>
  <si>
    <t>Nombre de minutes sortantes vers mobiles par abonné par mois</t>
  </si>
  <si>
    <t>Coûts d'appel vers mobile (c€/min)</t>
  </si>
  <si>
    <t>Nombre de minutes sortantes vers international par abonné par mois</t>
  </si>
  <si>
    <t>Coûts d'appel vers international (c€/min)</t>
  </si>
  <si>
    <t>Nombre de minutes entrantes par abonné par mois (dégroupage total)</t>
  </si>
  <si>
    <t>Nombre de minutes entrantes par abonné par mois (hors dégroupage total)</t>
  </si>
  <si>
    <t>Coût d'appel par minute entrante par abonné et par mois (c€/min)</t>
  </si>
  <si>
    <t>Paramètres des revenus de FAI</t>
  </si>
  <si>
    <t>Revenus mensuels par abonné (hors voix sur large bande)</t>
  </si>
  <si>
    <t>SAV</t>
  </si>
  <si>
    <t>Modem</t>
  </si>
  <si>
    <t>Evolution de l'accès (upgrade, résiliation…)</t>
  </si>
  <si>
    <t>Revenus mensuels par abonné de voix sur large bande</t>
  </si>
  <si>
    <t>Voix sur large bande hors abonnement</t>
  </si>
  <si>
    <t>Revenu par appel vers fixe (c€/min)</t>
  </si>
  <si>
    <t>Revenu par appel vers mobile (c€/min)</t>
  </si>
  <si>
    <t>Revenu par appel vers international (c€/min)</t>
  </si>
  <si>
    <t>Revenu par minute entrante (c€/min)</t>
  </si>
  <si>
    <t>Abonnement mensuel voix sur large bande</t>
  </si>
  <si>
    <t>SYNTHESE DES REVENUS DE FAI</t>
  </si>
  <si>
    <t>Evolution d'un accès (upgrade, résiliation…) mensualisé</t>
  </si>
  <si>
    <t>Abonnement mensuel de voix sur large bande</t>
  </si>
  <si>
    <t>Revenus d'appels en voix sur large bande</t>
  </si>
  <si>
    <t>Total revenus de voix sur large bande</t>
  </si>
  <si>
    <t>TOTAL REVENUS DE FAI (hors voix sur large bande)</t>
  </si>
  <si>
    <t>TOTAL REVENUS DE FAI (y.c voix sur large bande)</t>
  </si>
  <si>
    <t>SYNTHESE DES COUTS DE FAI</t>
  </si>
  <si>
    <t xml:space="preserve">Coûts d'acquisition </t>
  </si>
  <si>
    <t>Communication/Publicité</t>
  </si>
  <si>
    <t>SAV : surcoût 2 premiers mois</t>
  </si>
  <si>
    <t>Total coûts d'acquisition (hors FAS et modem)</t>
  </si>
  <si>
    <t>Frais d'Accès au Service (FAS)</t>
  </si>
  <si>
    <t>Modem (y.c colisage)</t>
  </si>
  <si>
    <t>Total coûts d'acquisition</t>
  </si>
  <si>
    <t>Total coûts d'acquisition mensualisé</t>
  </si>
  <si>
    <t>SAV : coût récurrent</t>
  </si>
  <si>
    <t>Gestion de facturation et impayés</t>
  </si>
  <si>
    <t>Total coût de gestion des abonnés</t>
  </si>
  <si>
    <t>Serveurs et hébergement</t>
  </si>
  <si>
    <t>Total coûts techniques</t>
  </si>
  <si>
    <t xml:space="preserve">Coûts mensuels de voix sur large bande </t>
  </si>
  <si>
    <t>Total coûts de voix sur large bande</t>
  </si>
  <si>
    <t>TOTAL COUTS DE FAI (hors voix sur large bande)</t>
  </si>
  <si>
    <t>TOTAL COUTS DE FAI (y.c voix sur large bande)</t>
  </si>
  <si>
    <t>Données d'entrée du modèle</t>
  </si>
  <si>
    <t>Paramètres généraux</t>
  </si>
  <si>
    <t>Offre de voix sur large bande</t>
  </si>
  <si>
    <t>Dégroupage total</t>
  </si>
  <si>
    <t>Résultats du modèle</t>
  </si>
  <si>
    <t>TOTAL COUTS DE FAI (hors coûts de réseau)</t>
  </si>
  <si>
    <t>TOTAL REVENUS DE FAI (hors abonnement ADSL)</t>
  </si>
  <si>
    <t>TOTAL COUT NET DE FAI</t>
  </si>
  <si>
    <t>Oui</t>
  </si>
  <si>
    <t>Non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</si>
</sst>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\ [$€-1]_-;\-* #,##0.0\ [$€-1]_-;_-* &quot;-&quot;??\ [$€-1]_-"/>
    <numFmt numFmtId="165" formatCode="_-* #,##0.00\ [$€-1]_-;\-* #,##0.00\ [$€-1]_-;_-* &quot;-&quot;??\ [$€-1]_-"/>
    <numFmt numFmtId="166" formatCode="0.0"/>
    <numFmt numFmtId="167" formatCode="#,##0.0\ [$€-1]"/>
    <numFmt numFmtId="168" formatCode="#,##0\ [$€-1]"/>
    <numFmt numFmtId="169" formatCode="#,##0.0\ &quot;€&quot;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10" fontId="3" fillId="2" borderId="0" xfId="2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164" fontId="3" fillId="2" borderId="0" xfId="15" applyNumberFormat="1" applyFont="1" applyFill="1" applyAlignment="1">
      <alignment vertical="center"/>
    </xf>
    <xf numFmtId="2" fontId="0" fillId="2" borderId="0" xfId="0" applyNumberFormat="1" applyFont="1" applyFill="1" applyAlignment="1">
      <alignment horizontal="center"/>
    </xf>
    <xf numFmtId="164" fontId="0" fillId="2" borderId="0" xfId="15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66" fontId="0" fillId="2" borderId="0" xfId="0" applyNumberForma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15" applyNumberFormat="1" applyFont="1" applyFill="1" applyAlignment="1">
      <alignment vertical="center"/>
    </xf>
    <xf numFmtId="9" fontId="0" fillId="2" borderId="0" xfId="2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67" fontId="0" fillId="2" borderId="0" xfId="0" applyNumberFormat="1" applyFill="1" applyAlignment="1">
      <alignment horizontal="right" vertical="center"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right" vertical="center"/>
    </xf>
    <xf numFmtId="166" fontId="0" fillId="2" borderId="0" xfId="0" applyNumberFormat="1" applyFill="1" applyAlignment="1">
      <alignment horizontal="right" vertical="center"/>
    </xf>
    <xf numFmtId="166" fontId="0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4" fillId="3" borderId="0" xfId="15" applyNumberFormat="1" applyFont="1" applyFill="1" applyAlignment="1">
      <alignment/>
    </xf>
    <xf numFmtId="164" fontId="0" fillId="2" borderId="0" xfId="15" applyNumberFormat="1" applyFont="1" applyFill="1" applyAlignment="1">
      <alignment/>
    </xf>
    <xf numFmtId="164" fontId="3" fillId="2" borderId="0" xfId="15" applyNumberFormat="1" applyFont="1" applyFill="1" applyAlignment="1">
      <alignment/>
    </xf>
    <xf numFmtId="0" fontId="2" fillId="5" borderId="0" xfId="0" applyFont="1" applyFill="1" applyAlignment="1">
      <alignment/>
    </xf>
    <xf numFmtId="164" fontId="2" fillId="5" borderId="0" xfId="15" applyNumberFormat="1" applyFont="1" applyFill="1" applyAlignment="1">
      <alignment/>
    </xf>
    <xf numFmtId="164" fontId="4" fillId="2" borderId="0" xfId="15" applyNumberFormat="1" applyFont="1" applyFill="1" applyAlignment="1">
      <alignment/>
    </xf>
    <xf numFmtId="0" fontId="4" fillId="4" borderId="0" xfId="0" applyFont="1" applyFill="1" applyAlignment="1">
      <alignment/>
    </xf>
    <xf numFmtId="164" fontId="0" fillId="2" borderId="0" xfId="15" applyNumberFormat="1" applyFill="1" applyAlignment="1">
      <alignment/>
    </xf>
    <xf numFmtId="164" fontId="4" fillId="4" borderId="0" xfId="15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4" fontId="2" fillId="5" borderId="0" xfId="15" applyNumberFormat="1" applyFont="1" applyFill="1" applyAlignment="1">
      <alignment horizontal="center"/>
    </xf>
    <xf numFmtId="169" fontId="2" fillId="6" borderId="0" xfId="0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de%20co&#251;t%20des%20FAI%20-%20Pour%20publication%20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am&#232;tres%20de%20calcu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d'entrée"/>
      <sheetName val="Synthèse des coûts"/>
      <sheetName val="Synthèse des revenus"/>
      <sheetName val="Paramètres de calcu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 de calcu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7.7109375" style="0" customWidth="1"/>
    <col min="2" max="2" width="45.8515625" style="0" customWidth="1"/>
    <col min="5" max="5" width="3.7109375" style="0" customWidth="1"/>
    <col min="6" max="6" width="10.281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6.25">
      <c r="A2" s="1"/>
      <c r="B2" s="7" t="s">
        <v>76</v>
      </c>
      <c r="C2" s="7"/>
      <c r="D2" s="1"/>
      <c r="E2" s="1"/>
      <c r="F2" s="1"/>
    </row>
    <row r="3" spans="1:6" ht="12.75">
      <c r="A3" s="1"/>
      <c r="B3" s="2"/>
      <c r="C3" s="2"/>
      <c r="D3" s="53"/>
      <c r="E3" s="1"/>
      <c r="F3" s="1"/>
    </row>
    <row r="4" spans="1:6" ht="12.75">
      <c r="A4" s="1"/>
      <c r="B4" s="54" t="s">
        <v>77</v>
      </c>
      <c r="C4" s="8"/>
      <c r="D4" s="10" t="s">
        <v>7</v>
      </c>
      <c r="E4" s="8"/>
      <c r="F4" s="1"/>
    </row>
    <row r="5" spans="1:6" ht="12.75">
      <c r="A5" s="1"/>
      <c r="B5" s="2"/>
      <c r="C5" s="2"/>
      <c r="D5" s="2"/>
      <c r="E5" s="23"/>
      <c r="F5" s="1"/>
    </row>
    <row r="6" spans="1:6" ht="12.75">
      <c r="A6" s="1"/>
      <c r="B6" s="2" t="s">
        <v>78</v>
      </c>
      <c r="C6" s="2"/>
      <c r="D6" s="55">
        <v>1</v>
      </c>
      <c r="E6" s="1"/>
      <c r="F6" s="1"/>
    </row>
    <row r="7" spans="1:6" ht="12.75">
      <c r="A7" s="1"/>
      <c r="B7" s="2"/>
      <c r="C7" s="2"/>
      <c r="D7" s="56"/>
      <c r="E7" s="1"/>
      <c r="F7" s="1"/>
    </row>
    <row r="8" spans="1:6" ht="12.75">
      <c r="A8" s="1"/>
      <c r="B8" s="2" t="s">
        <v>79</v>
      </c>
      <c r="C8" s="2"/>
      <c r="D8" s="55">
        <v>1</v>
      </c>
      <c r="E8" s="1"/>
      <c r="F8" s="1"/>
    </row>
    <row r="9" spans="1:6" ht="12.75">
      <c r="A9" s="1"/>
      <c r="B9" s="1"/>
      <c r="C9" s="1"/>
      <c r="D9" s="4"/>
      <c r="E9" s="1"/>
      <c r="F9" s="1"/>
    </row>
    <row r="10" spans="1:6" ht="12.75">
      <c r="A10" s="1"/>
      <c r="B10" s="1"/>
      <c r="C10" s="1"/>
      <c r="D10" s="4"/>
      <c r="E10" s="1"/>
      <c r="F10" s="1"/>
    </row>
    <row r="11" spans="1:6" ht="12.75">
      <c r="A11" s="1"/>
      <c r="B11" s="1"/>
      <c r="C11" s="1"/>
      <c r="D11" s="4"/>
      <c r="E11" s="1"/>
      <c r="F11" s="1"/>
    </row>
    <row r="12" spans="1:6" ht="26.25">
      <c r="A12" s="1"/>
      <c r="B12" s="7" t="s">
        <v>80</v>
      </c>
      <c r="C12" s="1"/>
      <c r="D12" s="4"/>
      <c r="E12" s="1"/>
      <c r="F12" s="1"/>
    </row>
    <row r="13" spans="1:6" ht="12.75">
      <c r="A13" s="1"/>
      <c r="B13" s="1"/>
      <c r="C13" s="1"/>
      <c r="D13" s="4"/>
      <c r="E13" s="1"/>
      <c r="F13" s="1"/>
    </row>
    <row r="14" spans="1:6" ht="12.75">
      <c r="A14" s="1"/>
      <c r="B14" s="1"/>
      <c r="C14" s="1"/>
      <c r="D14" s="4"/>
      <c r="E14" s="1"/>
      <c r="F14" s="1"/>
    </row>
    <row r="15" spans="1:6" ht="12.75">
      <c r="A15" s="1"/>
      <c r="B15" s="47" t="s">
        <v>81</v>
      </c>
      <c r="C15" s="47"/>
      <c r="D15" s="57">
        <f>IF(D6=2,'Synthèse des coûts'!D42,'Synthèse des coûts'!D44)</f>
        <v>21.747663183381107</v>
      </c>
      <c r="E15" s="48"/>
      <c r="F15" s="1"/>
    </row>
    <row r="16" spans="1:6" ht="12.75">
      <c r="A16" s="1"/>
      <c r="B16" s="1"/>
      <c r="C16" s="1"/>
      <c r="D16" s="4"/>
      <c r="E16" s="1"/>
      <c r="F16" s="1"/>
    </row>
    <row r="17" spans="1:6" ht="12.75">
      <c r="A17" s="1"/>
      <c r="B17" s="1"/>
      <c r="C17" s="1"/>
      <c r="D17" s="4"/>
      <c r="E17" s="1"/>
      <c r="F17" s="1"/>
    </row>
    <row r="18" spans="1:6" ht="12.75">
      <c r="A18" s="1"/>
      <c r="B18" s="47" t="s">
        <v>82</v>
      </c>
      <c r="C18" s="47"/>
      <c r="D18" s="48">
        <f>IF(D6=2,'Synthèse des revenus'!C23,'Synthèse des revenus'!C25)</f>
        <v>16.545585134196585</v>
      </c>
      <c r="E18" s="48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54" t="s">
        <v>83</v>
      </c>
      <c r="C20" s="54"/>
      <c r="D20" s="58">
        <f>D15-D18</f>
        <v>5.2020780491845215</v>
      </c>
      <c r="E20" s="54"/>
      <c r="F20" s="1"/>
    </row>
    <row r="21" spans="1:6" ht="12.75">
      <c r="A21" s="1"/>
      <c r="B21" s="1"/>
      <c r="C21" s="1"/>
      <c r="D21" s="1"/>
      <c r="E21" s="1"/>
      <c r="F21" s="1"/>
    </row>
    <row r="22" spans="2:6" ht="7.5" customHeight="1">
      <c r="B22" s="1"/>
      <c r="C22" s="1"/>
      <c r="D22" s="1"/>
      <c r="E22" s="1"/>
      <c r="F22" s="1"/>
    </row>
    <row r="23" spans="1:6" ht="12.75" hidden="1">
      <c r="A23" s="1" t="s">
        <v>84</v>
      </c>
      <c r="B23" s="1"/>
      <c r="C23" s="1"/>
      <c r="D23" s="1" t="s">
        <v>84</v>
      </c>
      <c r="E23" s="1"/>
      <c r="F23" s="1"/>
    </row>
    <row r="24" spans="1:6" ht="12.75" hidden="1">
      <c r="A24" t="s">
        <v>85</v>
      </c>
      <c r="D24" t="s">
        <v>85</v>
      </c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 hidden="1">
      <c r="A28" s="1"/>
      <c r="B28" s="1"/>
      <c r="C28" s="1">
        <v>36</v>
      </c>
      <c r="D28" s="1"/>
      <c r="E28" s="1"/>
      <c r="F28" s="1"/>
    </row>
    <row r="29" spans="1:6" ht="12.75" hidden="1">
      <c r="A29" s="1"/>
      <c r="B29" s="1"/>
      <c r="C29" s="1">
        <v>48</v>
      </c>
      <c r="D29" s="1"/>
      <c r="E29" s="1"/>
      <c r="F29" s="1"/>
    </row>
    <row r="30" spans="1:6" ht="12.75" hidden="1">
      <c r="A30" s="1"/>
      <c r="B30" s="1"/>
      <c r="C30" s="1"/>
      <c r="D30" s="1"/>
      <c r="E30" s="1"/>
      <c r="F30" s="1"/>
    </row>
  </sheetData>
  <conditionalFormatting sqref="D2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D38" sqref="D38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52.00390625" style="0" customWidth="1"/>
    <col min="4" max="4" width="12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20.25">
      <c r="A2" s="1"/>
      <c r="B2" s="41" t="s">
        <v>58</v>
      </c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5</v>
      </c>
      <c r="C4" s="8"/>
      <c r="D4" s="44"/>
      <c r="E4" s="44"/>
      <c r="F4" s="1"/>
    </row>
    <row r="5" spans="1:6" ht="12.75">
      <c r="A5" s="1"/>
      <c r="B5" s="1"/>
      <c r="C5" s="23"/>
      <c r="D5" s="49"/>
      <c r="E5" s="49"/>
      <c r="F5" s="1"/>
    </row>
    <row r="6" spans="1:6" ht="12.75">
      <c r="A6" s="1"/>
      <c r="B6" s="1"/>
      <c r="C6" s="14" t="s">
        <v>59</v>
      </c>
      <c r="D6" s="50"/>
      <c r="E6" s="50"/>
      <c r="F6" s="1"/>
    </row>
    <row r="7" spans="1:6" ht="12.75">
      <c r="A7" s="1"/>
      <c r="B7" s="1"/>
      <c r="C7" s="2" t="s">
        <v>60</v>
      </c>
      <c r="D7" s="45">
        <f>'Paramètres de calculs'!D14</f>
        <v>73.4</v>
      </c>
      <c r="E7" s="45"/>
      <c r="F7" s="1"/>
    </row>
    <row r="8" spans="1:6" ht="12.75">
      <c r="A8" s="1"/>
      <c r="B8" s="1"/>
      <c r="C8" s="2" t="s">
        <v>11</v>
      </c>
      <c r="D8" s="45">
        <f>'Paramètres de calculs'!D16</f>
        <v>49.3</v>
      </c>
      <c r="E8" s="45"/>
      <c r="F8" s="1"/>
    </row>
    <row r="9" spans="1:6" ht="12.75">
      <c r="A9" s="1"/>
      <c r="B9" s="1"/>
      <c r="C9" s="2" t="s">
        <v>61</v>
      </c>
      <c r="D9" s="45">
        <f>'Paramètres de calculs'!D18</f>
        <v>14.5</v>
      </c>
      <c r="E9" s="45"/>
      <c r="F9" s="1"/>
    </row>
    <row r="10" spans="1:6" ht="12.75">
      <c r="A10" s="1"/>
      <c r="B10" s="1"/>
      <c r="C10" s="2" t="s">
        <v>13</v>
      </c>
      <c r="D10" s="45">
        <f>'Paramètres de calculs'!D20</f>
        <v>14.5</v>
      </c>
      <c r="E10" s="45"/>
      <c r="F10" s="1"/>
    </row>
    <row r="11" spans="1:6" ht="12.75">
      <c r="A11" s="1"/>
      <c r="B11" s="1"/>
      <c r="C11" s="2"/>
      <c r="D11" s="45"/>
      <c r="E11" s="45"/>
      <c r="F11" s="1"/>
    </row>
    <row r="12" spans="1:6" ht="12.75">
      <c r="A12" s="1"/>
      <c r="B12" s="1"/>
      <c r="C12" s="11" t="s">
        <v>62</v>
      </c>
      <c r="D12" s="46">
        <f>SUM(D7:D10)</f>
        <v>151.7</v>
      </c>
      <c r="E12" s="45"/>
      <c r="F12" s="1"/>
    </row>
    <row r="13" spans="1:6" ht="12.75">
      <c r="A13" s="1"/>
      <c r="B13" s="1"/>
      <c r="C13" s="2"/>
      <c r="D13" s="45"/>
      <c r="E13" s="45"/>
      <c r="F13" s="1"/>
    </row>
    <row r="14" spans="1:6" ht="12.75">
      <c r="A14" s="1"/>
      <c r="B14" s="1"/>
      <c r="C14" s="2" t="s">
        <v>63</v>
      </c>
      <c r="D14" s="45">
        <f>'Paramètres de calculs'!D22</f>
        <v>53</v>
      </c>
      <c r="E14" s="45"/>
      <c r="F14" s="1"/>
    </row>
    <row r="15" spans="1:6" ht="12.75">
      <c r="A15" s="1"/>
      <c r="B15" s="1"/>
      <c r="C15" s="2"/>
      <c r="D15" s="45"/>
      <c r="E15" s="45"/>
      <c r="F15" s="1"/>
    </row>
    <row r="16" spans="1:6" ht="12.75">
      <c r="A16" s="1"/>
      <c r="B16" s="1"/>
      <c r="C16" s="2" t="s">
        <v>64</v>
      </c>
      <c r="D16" s="45">
        <f>'Paramètres de calculs'!D24</f>
        <v>118</v>
      </c>
      <c r="E16" s="45"/>
      <c r="F16" s="1"/>
    </row>
    <row r="17" spans="1:6" ht="12.75">
      <c r="A17" s="1"/>
      <c r="B17" s="1"/>
      <c r="C17" s="11"/>
      <c r="D17" s="46"/>
      <c r="E17" s="46"/>
      <c r="F17" s="1"/>
    </row>
    <row r="18" spans="1:6" ht="12.75">
      <c r="A18" s="1"/>
      <c r="B18" s="1"/>
      <c r="C18" s="11" t="s">
        <v>65</v>
      </c>
      <c r="D18" s="46">
        <f>SUM(D7:D10)+D14+D16</f>
        <v>322.7</v>
      </c>
      <c r="E18" s="46"/>
      <c r="F18" s="1"/>
    </row>
    <row r="19" spans="1:6" ht="12.75">
      <c r="A19" s="1"/>
      <c r="B19" s="1"/>
      <c r="C19" s="11"/>
      <c r="D19" s="46"/>
      <c r="E19" s="46"/>
      <c r="F19" s="1"/>
    </row>
    <row r="20" spans="1:6" ht="12.75">
      <c r="A20" s="1"/>
      <c r="B20" s="1"/>
      <c r="C20" s="11" t="s">
        <v>66</v>
      </c>
      <c r="D20" s="46">
        <f>'Synthèse des coûts'!D18/12*'Paramètres de calculs'!D8/(1+'Paramètres de calculs'!D8)/(1-(1+'Paramètres de calculs'!D8)^(-'Paramètres de calculs'!D7/12))</f>
        <v>10.065009332264644</v>
      </c>
      <c r="E20" s="46"/>
      <c r="F20" s="1"/>
    </row>
    <row r="21" spans="1:6" ht="12.75">
      <c r="A21" s="1"/>
      <c r="B21" s="1"/>
      <c r="C21" s="1"/>
      <c r="D21" s="51"/>
      <c r="E21" s="51"/>
      <c r="F21" s="1"/>
    </row>
    <row r="22" spans="1:6" ht="12.75">
      <c r="A22" s="1"/>
      <c r="B22" s="1"/>
      <c r="C22" s="14" t="s">
        <v>17</v>
      </c>
      <c r="D22" s="52"/>
      <c r="E22" s="52"/>
      <c r="F22" s="1"/>
    </row>
    <row r="23" spans="1:6" ht="12.75">
      <c r="A23" s="1"/>
      <c r="B23" s="1"/>
      <c r="C23" s="2" t="s">
        <v>67</v>
      </c>
      <c r="D23" s="45">
        <f>'Paramètres de calculs'!D30</f>
        <v>1.9</v>
      </c>
      <c r="E23" s="45"/>
      <c r="F23" s="1"/>
    </row>
    <row r="24" spans="1:6" ht="12.75">
      <c r="A24" s="1"/>
      <c r="B24" s="1"/>
      <c r="C24" s="2" t="s">
        <v>19</v>
      </c>
      <c r="D24" s="45">
        <f>'Paramètres de calculs'!D32</f>
        <v>0.57</v>
      </c>
      <c r="E24" s="45"/>
      <c r="F24" s="1"/>
    </row>
    <row r="25" spans="1:6" ht="12.75">
      <c r="A25" s="1"/>
      <c r="B25" s="1"/>
      <c r="C25" s="2" t="s">
        <v>68</v>
      </c>
      <c r="D25" s="45">
        <f>'Paramètres de calculs'!D34</f>
        <v>0.6</v>
      </c>
      <c r="E25" s="45"/>
      <c r="F25" s="1"/>
    </row>
    <row r="26" spans="1:6" ht="12.75">
      <c r="A26" s="1"/>
      <c r="B26" s="1"/>
      <c r="C26" s="2" t="s">
        <v>43</v>
      </c>
      <c r="D26" s="45">
        <f>'Paramètres de calculs'!D26/12*'Paramètres de calculs'!D8/(1+'Paramètres de calculs'!D8)/(1-(1+'Paramètres de calculs'!D8)^(-'Paramètres de calculs'!D7/12))/(1+'Paramètres de calculs'!D8)^('Paramètres de calculs'!D7/12/2)</f>
        <v>1.3012128354914647</v>
      </c>
      <c r="E26" s="45"/>
      <c r="F26" s="1"/>
    </row>
    <row r="27" spans="1:6" ht="12.75">
      <c r="A27" s="1"/>
      <c r="B27" s="1"/>
      <c r="C27" s="11"/>
      <c r="D27" s="46"/>
      <c r="E27" s="46"/>
      <c r="F27" s="1"/>
    </row>
    <row r="28" spans="1:6" ht="12.75">
      <c r="A28" s="1"/>
      <c r="B28" s="1"/>
      <c r="C28" s="11" t="s">
        <v>69</v>
      </c>
      <c r="D28" s="46">
        <f>SUM(D23:D26)</f>
        <v>4.371212835491464</v>
      </c>
      <c r="E28" s="46"/>
      <c r="F28" s="1"/>
    </row>
    <row r="29" spans="1:6" ht="12.75">
      <c r="A29" s="1"/>
      <c r="B29" s="1"/>
      <c r="C29" s="1"/>
      <c r="D29" s="51"/>
      <c r="E29" s="51"/>
      <c r="F29" s="1"/>
    </row>
    <row r="30" spans="1:6" ht="12.75">
      <c r="A30" s="1"/>
      <c r="B30" s="1"/>
      <c r="C30" s="14" t="s">
        <v>21</v>
      </c>
      <c r="D30" s="52"/>
      <c r="E30" s="52"/>
      <c r="F30" s="1"/>
    </row>
    <row r="31" spans="1:6" ht="12.75">
      <c r="A31" s="1"/>
      <c r="B31" s="1"/>
      <c r="C31" s="2" t="s">
        <v>70</v>
      </c>
      <c r="D31" s="45">
        <f>'Paramètres de calculs'!D38</f>
        <v>0.32</v>
      </c>
      <c r="E31" s="45"/>
      <c r="F31" s="1"/>
    </row>
    <row r="32" spans="1:6" ht="12.75">
      <c r="A32" s="1"/>
      <c r="B32" s="1"/>
      <c r="C32" s="2" t="s">
        <v>23</v>
      </c>
      <c r="D32" s="45">
        <f>'Paramètres de calculs'!D40</f>
        <v>0.217041015625</v>
      </c>
      <c r="E32" s="45"/>
      <c r="F32" s="1"/>
    </row>
    <row r="33" spans="1:6" ht="12.75">
      <c r="A33" s="1"/>
      <c r="B33" s="1"/>
      <c r="C33" s="11"/>
      <c r="D33" s="46"/>
      <c r="E33" s="46"/>
      <c r="F33" s="1"/>
    </row>
    <row r="34" spans="1:6" ht="12.75">
      <c r="A34" s="1"/>
      <c r="B34" s="1"/>
      <c r="C34" s="11" t="s">
        <v>71</v>
      </c>
      <c r="D34" s="46">
        <f>SUM(D31:D32)</f>
        <v>0.5370410156250001</v>
      </c>
      <c r="E34" s="46"/>
      <c r="F34" s="1"/>
    </row>
    <row r="35" spans="1:6" ht="12.75">
      <c r="A35" s="1"/>
      <c r="B35" s="1"/>
      <c r="C35" s="1"/>
      <c r="D35" s="51"/>
      <c r="E35" s="51"/>
      <c r="F35" s="1"/>
    </row>
    <row r="36" spans="1:6" ht="12.75">
      <c r="A36" s="1"/>
      <c r="B36" s="8" t="s">
        <v>72</v>
      </c>
      <c r="C36" s="8"/>
      <c r="D36" s="44"/>
      <c r="E36" s="44"/>
      <c r="F36" s="1"/>
    </row>
    <row r="37" spans="1:6" ht="12.75">
      <c r="A37" s="1"/>
      <c r="B37" s="1"/>
      <c r="C37" s="2" t="s">
        <v>28</v>
      </c>
      <c r="D37" s="45">
        <f>'Paramètres de calculs'!D47</f>
        <v>1.4</v>
      </c>
      <c r="E37" s="45"/>
      <c r="F37" s="1"/>
    </row>
    <row r="38" spans="1:6" ht="12.75">
      <c r="A38" s="1"/>
      <c r="B38" s="1"/>
      <c r="C38" s="2" t="s">
        <v>29</v>
      </c>
      <c r="D38" s="45">
        <f>'Paramètres de calculs'!D49</f>
        <v>5.3744</v>
      </c>
      <c r="E38" s="45"/>
      <c r="F38" s="1"/>
    </row>
    <row r="39" spans="1:6" ht="12.75">
      <c r="A39" s="1"/>
      <c r="B39" s="1"/>
      <c r="C39" s="26"/>
      <c r="D39" s="46"/>
      <c r="E39" s="46"/>
      <c r="F39" s="1"/>
    </row>
    <row r="40" spans="1:6" ht="12.75">
      <c r="A40" s="1"/>
      <c r="B40" s="1"/>
      <c r="C40" s="11" t="s">
        <v>73</v>
      </c>
      <c r="D40" s="46">
        <f>D37+D38</f>
        <v>6.7744</v>
      </c>
      <c r="E40" s="46"/>
      <c r="F40" s="1"/>
    </row>
    <row r="41" spans="1:6" ht="12.75">
      <c r="A41" s="1"/>
      <c r="B41" s="1"/>
      <c r="C41" s="1"/>
      <c r="D41" s="51"/>
      <c r="E41" s="51"/>
      <c r="F41" s="1"/>
    </row>
    <row r="42" spans="1:6" ht="12.75">
      <c r="A42" s="1"/>
      <c r="B42" s="47" t="s">
        <v>74</v>
      </c>
      <c r="C42" s="47"/>
      <c r="D42" s="48">
        <f>D34+D28+D20</f>
        <v>14.973263183381109</v>
      </c>
      <c r="E42" s="48"/>
      <c r="F42" s="1"/>
    </row>
    <row r="43" spans="1:6" ht="12.75">
      <c r="A43" s="1"/>
      <c r="B43" s="1"/>
      <c r="C43" s="1"/>
      <c r="D43" s="51"/>
      <c r="E43" s="51"/>
      <c r="F43" s="1"/>
    </row>
    <row r="44" spans="1:6" ht="12.75">
      <c r="A44" s="1"/>
      <c r="B44" s="47" t="s">
        <v>75</v>
      </c>
      <c r="C44" s="47"/>
      <c r="D44" s="48">
        <f>D42+D40</f>
        <v>21.747663183381107</v>
      </c>
      <c r="E44" s="48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27" sqref="G27"/>
    </sheetView>
  </sheetViews>
  <sheetFormatPr defaultColWidth="11.421875" defaultRowHeight="12.75"/>
  <cols>
    <col min="1" max="1" width="4.140625" style="0" customWidth="1"/>
    <col min="2" max="2" width="56.8515625" style="0" customWidth="1"/>
    <col min="3" max="3" width="9.28125" style="0" customWidth="1"/>
    <col min="4" max="4" width="2.7109375" style="0" customWidth="1"/>
  </cols>
  <sheetData>
    <row r="1" spans="1:5" ht="12.75">
      <c r="A1" s="1"/>
      <c r="B1" s="1"/>
      <c r="C1" s="1"/>
      <c r="D1" s="1"/>
      <c r="E1" s="1"/>
    </row>
    <row r="2" spans="1:5" ht="20.25">
      <c r="A2" s="1"/>
      <c r="B2" s="41" t="s">
        <v>51</v>
      </c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8" t="s">
        <v>40</v>
      </c>
      <c r="C4" s="44"/>
      <c r="D4" s="44"/>
      <c r="E4" s="1"/>
    </row>
    <row r="5" spans="1:5" ht="12.75">
      <c r="A5" s="1"/>
      <c r="B5" s="2"/>
      <c r="C5" s="45"/>
      <c r="D5" s="45"/>
      <c r="E5" s="1"/>
    </row>
    <row r="6" spans="1:5" ht="12.75">
      <c r="A6" s="1"/>
      <c r="B6" s="2" t="s">
        <v>19</v>
      </c>
      <c r="C6" s="45">
        <f>'Paramètres de calculs'!D65</f>
        <v>2.2</v>
      </c>
      <c r="D6" s="45"/>
      <c r="E6" s="1"/>
    </row>
    <row r="7" spans="1:5" ht="12.75">
      <c r="A7" s="1"/>
      <c r="B7" s="2"/>
      <c r="C7" s="45"/>
      <c r="D7" s="45"/>
      <c r="E7" s="1"/>
    </row>
    <row r="8" spans="1:5" ht="12.75">
      <c r="A8" s="1"/>
      <c r="B8" s="2" t="s">
        <v>41</v>
      </c>
      <c r="C8" s="45">
        <f>'Paramètres de calculs'!D67</f>
        <v>0.57</v>
      </c>
      <c r="D8" s="45"/>
      <c r="E8" s="1"/>
    </row>
    <row r="9" spans="1:5" ht="12.75">
      <c r="A9" s="1"/>
      <c r="B9" s="2"/>
      <c r="C9" s="45"/>
      <c r="D9" s="45"/>
      <c r="E9" s="1"/>
    </row>
    <row r="10" spans="1:5" ht="12.75">
      <c r="A10" s="1"/>
      <c r="B10" s="2" t="s">
        <v>42</v>
      </c>
      <c r="C10" s="45">
        <f>'Paramètres de calculs'!D69</f>
        <v>2</v>
      </c>
      <c r="D10" s="45"/>
      <c r="E10" s="1"/>
    </row>
    <row r="11" spans="1:5" ht="12.75">
      <c r="A11" s="1"/>
      <c r="B11" s="2"/>
      <c r="C11" s="45"/>
      <c r="D11" s="45"/>
      <c r="E11" s="1"/>
    </row>
    <row r="12" spans="1:5" ht="12.75">
      <c r="A12" s="1"/>
      <c r="B12" s="2" t="s">
        <v>52</v>
      </c>
      <c r="C12" s="45">
        <f>'Paramètres de calculs'!D71/12*'Paramètres de calculs'!D8/(1+'Paramètres de calculs'!D8)/(1-(1+'Paramètres de calculs'!D8)^(-'Paramètres de calculs'!D7/12))/(1+'Paramètres de calculs'!D8)^('Paramètres de calculs'!D7/12/2)</f>
        <v>0.5204851341965859</v>
      </c>
      <c r="D12" s="45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8" t="s">
        <v>44</v>
      </c>
      <c r="C14" s="44"/>
      <c r="D14" s="44"/>
      <c r="E14" s="1"/>
    </row>
    <row r="15" spans="1:5" ht="12.75">
      <c r="A15" s="1"/>
      <c r="B15" s="2"/>
      <c r="C15" s="45"/>
      <c r="D15" s="45"/>
      <c r="E15" s="1"/>
    </row>
    <row r="16" spans="1:5" ht="12.75">
      <c r="A16" s="1"/>
      <c r="B16" s="2" t="s">
        <v>53</v>
      </c>
      <c r="C16" s="45">
        <f>'Paramètres de calculs'!D81</f>
        <v>5.7</v>
      </c>
      <c r="D16" s="45"/>
      <c r="E16" s="1"/>
    </row>
    <row r="17" spans="1:5" ht="12.75">
      <c r="A17" s="1"/>
      <c r="B17" s="2"/>
      <c r="C17" s="45"/>
      <c r="D17" s="45"/>
      <c r="E17" s="1"/>
    </row>
    <row r="18" spans="1:5" ht="12.75">
      <c r="A18" s="1"/>
      <c r="B18" s="2" t="s">
        <v>54</v>
      </c>
      <c r="C18" s="45">
        <f>'Paramètres de calculs'!D75</f>
        <v>5.5550999999999995</v>
      </c>
      <c r="D18" s="45"/>
      <c r="E18" s="1"/>
    </row>
    <row r="19" spans="1:5" ht="12.75">
      <c r="A19" s="1"/>
      <c r="B19" s="2"/>
      <c r="C19" s="45"/>
      <c r="D19" s="45"/>
      <c r="E19" s="1"/>
    </row>
    <row r="20" spans="1:5" ht="12.75">
      <c r="A20" s="1"/>
      <c r="B20" s="11" t="s">
        <v>55</v>
      </c>
      <c r="C20" s="46">
        <f>C18+C16</f>
        <v>11.255099999999999</v>
      </c>
      <c r="D20" s="46"/>
      <c r="E20" s="1"/>
    </row>
    <row r="21" spans="1:5" ht="12.75">
      <c r="A21" s="1"/>
      <c r="B21" s="2"/>
      <c r="C21" s="45"/>
      <c r="D21" s="45"/>
      <c r="E21" s="1"/>
    </row>
    <row r="22" spans="1:5" ht="12.75">
      <c r="A22" s="1"/>
      <c r="B22" s="2"/>
      <c r="C22" s="45"/>
      <c r="D22" s="45"/>
      <c r="E22" s="1"/>
    </row>
    <row r="23" spans="1:5" ht="12.75">
      <c r="A23" s="1"/>
      <c r="B23" s="47" t="s">
        <v>56</v>
      </c>
      <c r="C23" s="48">
        <f>C6+C8+C10+C12</f>
        <v>5.290485134196586</v>
      </c>
      <c r="D23" s="48"/>
      <c r="E23" s="1"/>
    </row>
    <row r="24" spans="1:5" ht="12.75">
      <c r="A24" s="1"/>
      <c r="B24" s="2"/>
      <c r="C24" s="45"/>
      <c r="D24" s="45"/>
      <c r="E24" s="1"/>
    </row>
    <row r="25" spans="1:5" ht="12.75">
      <c r="A25" s="1"/>
      <c r="B25" s="47" t="s">
        <v>57</v>
      </c>
      <c r="C25" s="48">
        <f>C20+C23</f>
        <v>16.545585134196585</v>
      </c>
      <c r="D25" s="48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47">
      <selection activeCell="D82" sqref="D82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66.28125" style="0" customWidth="1"/>
    <col min="5" max="5" width="25.7109375" style="0" customWidth="1"/>
  </cols>
  <sheetData>
    <row r="1" spans="1:6" ht="12.75">
      <c r="A1" s="1"/>
      <c r="B1" s="1"/>
      <c r="C1" s="2"/>
      <c r="D1" s="3"/>
      <c r="E1" s="4"/>
      <c r="F1" s="1"/>
    </row>
    <row r="2" spans="1:6" ht="12.75">
      <c r="A2" s="1"/>
      <c r="B2" s="1"/>
      <c r="C2" s="5"/>
      <c r="D2" s="6"/>
      <c r="E2" s="5"/>
      <c r="F2" s="1"/>
    </row>
    <row r="3" spans="1:6" ht="26.25">
      <c r="A3" s="1"/>
      <c r="B3" s="7" t="s">
        <v>0</v>
      </c>
      <c r="D3" s="3"/>
      <c r="E3" s="1"/>
      <c r="F3" s="1"/>
    </row>
    <row r="4" spans="1:6" ht="12.75">
      <c r="A4" s="1"/>
      <c r="B4" s="1"/>
      <c r="C4" s="1"/>
      <c r="D4" s="3"/>
      <c r="E4" s="1"/>
      <c r="F4" s="1"/>
    </row>
    <row r="5" spans="1:6" ht="12.75">
      <c r="A5" s="1"/>
      <c r="B5" s="8" t="s">
        <v>1</v>
      </c>
      <c r="C5" s="8"/>
      <c r="D5" s="9"/>
      <c r="E5" s="10"/>
      <c r="F5" s="1"/>
    </row>
    <row r="6" spans="1:6" ht="12.75">
      <c r="A6" s="1"/>
      <c r="B6" s="1"/>
      <c r="C6" s="1"/>
      <c r="D6" s="3"/>
      <c r="E6" s="1"/>
      <c r="F6" s="1"/>
    </row>
    <row r="7" spans="1:6" ht="12.75">
      <c r="A7" s="1"/>
      <c r="B7" s="1"/>
      <c r="C7" s="11" t="s">
        <v>2</v>
      </c>
      <c r="D7" s="12">
        <v>36</v>
      </c>
      <c r="E7" s="4" t="s">
        <v>3</v>
      </c>
      <c r="F7" s="1"/>
    </row>
    <row r="8" spans="1:6" ht="12.75">
      <c r="A8" s="1"/>
      <c r="B8" s="1"/>
      <c r="C8" s="11" t="s">
        <v>4</v>
      </c>
      <c r="D8" s="13">
        <v>0.1283</v>
      </c>
      <c r="E8" s="4" t="s">
        <v>3</v>
      </c>
      <c r="F8" s="1"/>
    </row>
    <row r="9" spans="1:6" ht="12.75">
      <c r="A9" s="1"/>
      <c r="B9" s="1"/>
      <c r="C9" s="1"/>
      <c r="D9" s="3"/>
      <c r="E9" s="1"/>
      <c r="F9" s="1"/>
    </row>
    <row r="10" spans="1:6" ht="12.75">
      <c r="A10" s="1"/>
      <c r="B10" s="8" t="s">
        <v>5</v>
      </c>
      <c r="C10" s="8"/>
      <c r="D10" s="9"/>
      <c r="E10" s="10"/>
      <c r="F10" s="1"/>
    </row>
    <row r="11" spans="1:6" ht="12.75">
      <c r="A11" s="1"/>
      <c r="B11" s="1"/>
      <c r="C11" s="1"/>
      <c r="D11" s="3"/>
      <c r="E11" s="1"/>
      <c r="F11" s="1"/>
    </row>
    <row r="12" spans="1:6" ht="12.75">
      <c r="A12" s="1"/>
      <c r="B12" s="1"/>
      <c r="C12" s="14" t="s">
        <v>6</v>
      </c>
      <c r="D12" s="15" t="s">
        <v>7</v>
      </c>
      <c r="E12" s="16" t="s">
        <v>8</v>
      </c>
      <c r="F12" s="1"/>
    </row>
    <row r="13" spans="1:6" ht="12.75">
      <c r="A13" s="1"/>
      <c r="B13" s="1"/>
      <c r="C13" s="11"/>
      <c r="D13" s="17"/>
      <c r="E13" s="2"/>
      <c r="F13" s="1"/>
    </row>
    <row r="14" spans="1:6" ht="12.75">
      <c r="A14" s="1"/>
      <c r="B14" s="1"/>
      <c r="C14" s="11" t="s">
        <v>9</v>
      </c>
      <c r="D14" s="18">
        <v>73.4</v>
      </c>
      <c r="E14" s="19" t="s">
        <v>10</v>
      </c>
      <c r="F14" s="1"/>
    </row>
    <row r="15" spans="1:6" ht="12.75">
      <c r="A15" s="1"/>
      <c r="B15" s="1"/>
      <c r="C15" s="1"/>
      <c r="D15" s="20"/>
      <c r="E15" s="1"/>
      <c r="F15" s="1"/>
    </row>
    <row r="16" spans="1:6" ht="12.75">
      <c r="A16" s="1"/>
      <c r="B16" s="1"/>
      <c r="C16" s="11" t="s">
        <v>11</v>
      </c>
      <c r="D16" s="18">
        <v>49.3</v>
      </c>
      <c r="E16" s="19" t="s">
        <v>10</v>
      </c>
      <c r="F16" s="1"/>
    </row>
    <row r="17" spans="1:6" ht="12.75">
      <c r="A17" s="1"/>
      <c r="B17" s="1"/>
      <c r="C17" s="1"/>
      <c r="D17" s="20"/>
      <c r="E17" s="1"/>
      <c r="F17" s="1"/>
    </row>
    <row r="18" spans="1:6" ht="12.75">
      <c r="A18" s="1"/>
      <c r="B18" s="1"/>
      <c r="C18" s="11" t="s">
        <v>12</v>
      </c>
      <c r="D18" s="18">
        <v>14.5</v>
      </c>
      <c r="E18" s="19" t="s">
        <v>10</v>
      </c>
      <c r="F18" s="1"/>
    </row>
    <row r="19" spans="1:6" ht="12.75">
      <c r="A19" s="1"/>
      <c r="B19" s="1"/>
      <c r="C19" s="1"/>
      <c r="D19" s="20"/>
      <c r="E19" s="1"/>
      <c r="F19" s="1"/>
    </row>
    <row r="20" spans="1:6" ht="12.75">
      <c r="A20" s="1"/>
      <c r="B20" s="1"/>
      <c r="C20" s="11" t="s">
        <v>13</v>
      </c>
      <c r="D20" s="18">
        <v>14.5</v>
      </c>
      <c r="E20" s="19" t="s">
        <v>10</v>
      </c>
      <c r="F20" s="1"/>
    </row>
    <row r="21" spans="1:6" ht="12.75">
      <c r="A21" s="1"/>
      <c r="B21" s="1"/>
      <c r="C21" s="11"/>
      <c r="D21" s="18"/>
      <c r="E21" s="19"/>
      <c r="F21" s="1"/>
    </row>
    <row r="22" spans="1:6" ht="12.75">
      <c r="A22" s="1"/>
      <c r="B22" s="1"/>
      <c r="C22" s="11" t="s">
        <v>14</v>
      </c>
      <c r="D22" s="18">
        <v>53</v>
      </c>
      <c r="E22" s="19" t="s">
        <v>10</v>
      </c>
      <c r="F22" s="1"/>
    </row>
    <row r="23" spans="1:6" ht="12.75">
      <c r="A23" s="1"/>
      <c r="B23" s="1"/>
      <c r="C23" s="11"/>
      <c r="D23" s="18"/>
      <c r="E23" s="19"/>
      <c r="F23" s="1"/>
    </row>
    <row r="24" spans="1:6" ht="12.75">
      <c r="A24" s="1"/>
      <c r="B24" s="1"/>
      <c r="C24" s="11" t="s">
        <v>15</v>
      </c>
      <c r="D24" s="18">
        <v>118</v>
      </c>
      <c r="E24" s="19" t="s">
        <v>10</v>
      </c>
      <c r="F24" s="1"/>
    </row>
    <row r="25" spans="1:6" ht="12.75">
      <c r="A25" s="1"/>
      <c r="B25" s="1"/>
      <c r="C25" s="11"/>
      <c r="D25" s="18"/>
      <c r="E25" s="19"/>
      <c r="F25" s="1"/>
    </row>
    <row r="26" spans="1:6" ht="12.75">
      <c r="A26" s="1"/>
      <c r="B26" s="1"/>
      <c r="C26" s="11" t="s">
        <v>16</v>
      </c>
      <c r="D26" s="18">
        <v>50</v>
      </c>
      <c r="E26" s="19" t="s">
        <v>3</v>
      </c>
      <c r="F26" s="1"/>
    </row>
    <row r="27" spans="1:6" ht="12.75">
      <c r="A27" s="1"/>
      <c r="B27" s="1"/>
      <c r="C27" s="1"/>
      <c r="D27" s="21"/>
      <c r="E27" s="1"/>
      <c r="F27" s="1"/>
    </row>
    <row r="28" spans="1:6" ht="12.75">
      <c r="A28" s="1"/>
      <c r="B28" s="1"/>
      <c r="C28" s="14" t="s">
        <v>17</v>
      </c>
      <c r="D28" s="22" t="s">
        <v>7</v>
      </c>
      <c r="E28" s="16" t="s">
        <v>8</v>
      </c>
      <c r="F28" s="1"/>
    </row>
    <row r="29" spans="1:6" ht="12.75">
      <c r="A29" s="1"/>
      <c r="B29" s="1"/>
      <c r="C29" s="23"/>
      <c r="D29" s="24"/>
      <c r="E29" s="25"/>
      <c r="F29" s="1"/>
    </row>
    <row r="30" spans="1:6" ht="12.75">
      <c r="A30" s="1"/>
      <c r="B30" s="1"/>
      <c r="C30" s="11" t="s">
        <v>18</v>
      </c>
      <c r="D30" s="18">
        <v>1.9</v>
      </c>
      <c r="E30" s="19" t="s">
        <v>10</v>
      </c>
      <c r="F30" s="1"/>
    </row>
    <row r="31" spans="1:6" ht="12.75">
      <c r="A31" s="1"/>
      <c r="B31" s="1"/>
      <c r="C31" s="1"/>
      <c r="D31" s="21"/>
      <c r="E31" s="1"/>
      <c r="F31" s="1"/>
    </row>
    <row r="32" spans="1:6" ht="12.75">
      <c r="A32" s="1"/>
      <c r="B32" s="1"/>
      <c r="C32" s="11" t="s">
        <v>19</v>
      </c>
      <c r="D32" s="18">
        <v>0.57</v>
      </c>
      <c r="E32" s="19" t="s">
        <v>10</v>
      </c>
      <c r="F32" s="1"/>
    </row>
    <row r="33" spans="1:6" ht="12.75">
      <c r="A33" s="1"/>
      <c r="B33" s="1"/>
      <c r="C33" s="1"/>
      <c r="D33" s="20"/>
      <c r="E33" s="1"/>
      <c r="F33" s="1"/>
    </row>
    <row r="34" spans="1:6" ht="12.75">
      <c r="A34" s="1"/>
      <c r="B34" s="1"/>
      <c r="C34" s="11" t="s">
        <v>20</v>
      </c>
      <c r="D34" s="18">
        <v>0.6</v>
      </c>
      <c r="E34" s="19" t="s">
        <v>10</v>
      </c>
      <c r="F34" s="1"/>
    </row>
    <row r="35" spans="1:6" ht="12.75">
      <c r="A35" s="1"/>
      <c r="B35" s="1"/>
      <c r="C35" s="1"/>
      <c r="D35" s="21"/>
      <c r="E35" s="1"/>
      <c r="F35" s="1"/>
    </row>
    <row r="36" spans="1:6" ht="12.75">
      <c r="A36" s="1"/>
      <c r="B36" s="1"/>
      <c r="C36" s="14" t="s">
        <v>21</v>
      </c>
      <c r="D36" s="22" t="s">
        <v>7</v>
      </c>
      <c r="E36" s="16" t="s">
        <v>8</v>
      </c>
      <c r="F36" s="1"/>
    </row>
    <row r="37" spans="1:6" ht="12.75">
      <c r="A37" s="1"/>
      <c r="B37" s="1"/>
      <c r="C37" s="23"/>
      <c r="D37" s="24"/>
      <c r="E37" s="25"/>
      <c r="F37" s="1"/>
    </row>
    <row r="38" spans="1:6" ht="12.75">
      <c r="A38" s="1"/>
      <c r="B38" s="1"/>
      <c r="C38" s="11" t="s">
        <v>22</v>
      </c>
      <c r="D38" s="18">
        <v>0.32</v>
      </c>
      <c r="E38" s="19" t="s">
        <v>10</v>
      </c>
      <c r="F38" s="1"/>
    </row>
    <row r="39" spans="1:6" ht="12.75">
      <c r="A39" s="1"/>
      <c r="B39" s="1"/>
      <c r="C39" s="26"/>
      <c r="D39" s="27"/>
      <c r="E39" s="1"/>
      <c r="F39" s="1"/>
    </row>
    <row r="40" spans="1:6" ht="12.75">
      <c r="A40" s="1"/>
      <c r="B40" s="1"/>
      <c r="C40" s="11" t="s">
        <v>23</v>
      </c>
      <c r="D40" s="18">
        <f>D42*D43*D41/1024</f>
        <v>0.217041015625</v>
      </c>
      <c r="E40" s="19"/>
      <c r="F40" s="1"/>
    </row>
    <row r="41" spans="1:6" ht="12.75">
      <c r="A41" s="1"/>
      <c r="B41" s="1"/>
      <c r="C41" s="28" t="s">
        <v>24</v>
      </c>
      <c r="D41" s="29">
        <v>35</v>
      </c>
      <c r="E41" s="4" t="s">
        <v>3</v>
      </c>
      <c r="F41" s="1"/>
    </row>
    <row r="42" spans="1:6" ht="12.75">
      <c r="A42" s="1"/>
      <c r="B42" s="1"/>
      <c r="C42" s="26" t="s">
        <v>25</v>
      </c>
      <c r="D42" s="30">
        <v>12.7</v>
      </c>
      <c r="E42" s="19" t="s">
        <v>10</v>
      </c>
      <c r="F42" s="1"/>
    </row>
    <row r="43" spans="1:6" ht="12.75">
      <c r="A43" s="1"/>
      <c r="B43" s="1"/>
      <c r="C43" s="26" t="s">
        <v>26</v>
      </c>
      <c r="D43" s="31">
        <v>0.5</v>
      </c>
      <c r="E43" s="4" t="s">
        <v>3</v>
      </c>
      <c r="F43" s="1"/>
    </row>
    <row r="44" spans="1:6" ht="12.75">
      <c r="A44" s="1"/>
      <c r="B44" s="1"/>
      <c r="C44" s="1"/>
      <c r="D44" s="3"/>
      <c r="E44" s="1"/>
      <c r="F44" s="1"/>
    </row>
    <row r="45" spans="1:6" ht="12.75">
      <c r="A45" s="1"/>
      <c r="B45" s="8" t="s">
        <v>27</v>
      </c>
      <c r="C45" s="8"/>
      <c r="D45" s="9" t="s">
        <v>7</v>
      </c>
      <c r="E45" s="10" t="s">
        <v>8</v>
      </c>
      <c r="F45" s="1"/>
    </row>
    <row r="46" spans="1:6" ht="12.75">
      <c r="A46" s="1"/>
      <c r="B46" s="1"/>
      <c r="C46" s="23"/>
      <c r="D46" s="32"/>
      <c r="E46" s="25"/>
      <c r="F46" s="1"/>
    </row>
    <row r="47" spans="1:6" ht="12.75">
      <c r="A47" s="1"/>
      <c r="B47" s="1"/>
      <c r="C47" s="11" t="s">
        <v>28</v>
      </c>
      <c r="D47" s="33">
        <v>1.4</v>
      </c>
      <c r="E47" s="19" t="s">
        <v>10</v>
      </c>
      <c r="F47" s="1"/>
    </row>
    <row r="48" spans="1:6" ht="12.75">
      <c r="A48" s="1"/>
      <c r="B48" s="1"/>
      <c r="C48" s="26"/>
      <c r="D48" s="34"/>
      <c r="E48" s="35"/>
      <c r="F48" s="1"/>
    </row>
    <row r="49" spans="1:6" ht="12.75">
      <c r="A49" s="1"/>
      <c r="B49" s="1"/>
      <c r="C49" s="11" t="s">
        <v>29</v>
      </c>
      <c r="D49" s="33">
        <f>IF('Données d''entrée'!D8=1,(D50*D51+D52*D53+D54*D55+D56*D58)/100,(D50*D51+D52*D53+D54*D55+D57*D58)/100)</f>
        <v>5.3744</v>
      </c>
      <c r="E49" s="19" t="s">
        <v>10</v>
      </c>
      <c r="F49" s="1"/>
    </row>
    <row r="50" spans="1:6" ht="12.75">
      <c r="A50" s="1"/>
      <c r="B50" s="1"/>
      <c r="C50" s="26" t="s">
        <v>30</v>
      </c>
      <c r="D50" s="36">
        <v>356.8</v>
      </c>
      <c r="E50" s="19" t="s">
        <v>10</v>
      </c>
      <c r="F50" s="1"/>
    </row>
    <row r="51" spans="1:6" ht="12.75">
      <c r="A51" s="1"/>
      <c r="B51" s="1"/>
      <c r="C51" s="26" t="s">
        <v>31</v>
      </c>
      <c r="D51" s="37">
        <v>0.8</v>
      </c>
      <c r="E51" s="19" t="s">
        <v>10</v>
      </c>
      <c r="F51" s="1"/>
    </row>
    <row r="52" spans="1:6" ht="12.75">
      <c r="A52" s="1"/>
      <c r="B52" s="1"/>
      <c r="C52" s="26" t="s">
        <v>32</v>
      </c>
      <c r="D52" s="36">
        <v>16.7</v>
      </c>
      <c r="E52" s="19" t="s">
        <v>10</v>
      </c>
      <c r="F52" s="1"/>
    </row>
    <row r="53" spans="1:6" ht="12.75">
      <c r="A53" s="1"/>
      <c r="B53" s="1"/>
      <c r="C53" s="26" t="s">
        <v>33</v>
      </c>
      <c r="D53" s="37">
        <v>11</v>
      </c>
      <c r="E53" s="19" t="s">
        <v>10</v>
      </c>
      <c r="F53" s="1"/>
    </row>
    <row r="54" spans="1:6" ht="12.75">
      <c r="A54" s="1"/>
      <c r="B54" s="1"/>
      <c r="C54" s="26" t="s">
        <v>34</v>
      </c>
      <c r="D54" s="36">
        <v>11.4</v>
      </c>
      <c r="E54" s="19" t="s">
        <v>10</v>
      </c>
      <c r="F54" s="1"/>
    </row>
    <row r="55" spans="1:6" ht="12.75">
      <c r="A55" s="1"/>
      <c r="B55" s="1"/>
      <c r="C55" s="26" t="s">
        <v>35</v>
      </c>
      <c r="D55" s="37">
        <v>3.5</v>
      </c>
      <c r="E55" s="19" t="s">
        <v>10</v>
      </c>
      <c r="F55" s="1"/>
    </row>
    <row r="56" spans="1:6" ht="12.75">
      <c r="A56" s="1"/>
      <c r="B56" s="1"/>
      <c r="C56" s="26" t="s">
        <v>36</v>
      </c>
      <c r="D56" s="36">
        <v>142</v>
      </c>
      <c r="E56" s="19" t="s">
        <v>10</v>
      </c>
      <c r="F56" s="1"/>
    </row>
    <row r="57" spans="1:6" ht="12.75">
      <c r="A57" s="1"/>
      <c r="B57" s="1"/>
      <c r="C57" s="26" t="s">
        <v>37</v>
      </c>
      <c r="D57" s="36">
        <v>19</v>
      </c>
      <c r="E57" s="19" t="s">
        <v>10</v>
      </c>
      <c r="F57" s="1"/>
    </row>
    <row r="58" spans="1:6" ht="12.75">
      <c r="A58" s="1"/>
      <c r="B58" s="1"/>
      <c r="C58" s="26" t="s">
        <v>38</v>
      </c>
      <c r="D58" s="38">
        <v>0.2</v>
      </c>
      <c r="E58" s="19" t="s">
        <v>3</v>
      </c>
      <c r="F58" s="1"/>
    </row>
    <row r="59" spans="1:6" ht="13.5" thickBot="1">
      <c r="A59" s="1"/>
      <c r="B59" s="39"/>
      <c r="C59" s="39"/>
      <c r="D59" s="40"/>
      <c r="E59" s="39"/>
      <c r="F59" s="1"/>
    </row>
    <row r="60" spans="1:6" ht="13.5" thickTop="1">
      <c r="A60" s="1"/>
      <c r="B60" s="5"/>
      <c r="C60" s="5"/>
      <c r="D60" s="6"/>
      <c r="E60" s="5"/>
      <c r="F60" s="1"/>
    </row>
    <row r="61" spans="1:6" ht="26.25">
      <c r="A61" s="1"/>
      <c r="B61" s="7" t="s">
        <v>39</v>
      </c>
      <c r="D61" s="3"/>
      <c r="E61" s="1"/>
      <c r="F61" s="1"/>
    </row>
    <row r="62" spans="1:6" ht="20.25">
      <c r="A62" s="1"/>
      <c r="B62" s="1"/>
      <c r="C62" s="41"/>
      <c r="D62" s="3"/>
      <c r="E62" s="1"/>
      <c r="F62" s="1"/>
    </row>
    <row r="63" spans="1:6" ht="12.75">
      <c r="A63" s="23"/>
      <c r="B63" s="8" t="s">
        <v>40</v>
      </c>
      <c r="C63" s="8"/>
      <c r="D63" s="9" t="s">
        <v>7</v>
      </c>
      <c r="E63" s="10" t="s">
        <v>8</v>
      </c>
      <c r="F63" s="1"/>
    </row>
    <row r="64" spans="1:6" ht="12.75">
      <c r="A64" s="1"/>
      <c r="B64" s="1"/>
      <c r="C64" s="23"/>
      <c r="D64" s="32"/>
      <c r="E64" s="25"/>
      <c r="F64" s="1"/>
    </row>
    <row r="65" spans="1:6" ht="12.75">
      <c r="A65" s="1"/>
      <c r="B65" s="1"/>
      <c r="C65" s="11" t="s">
        <v>19</v>
      </c>
      <c r="D65" s="33">
        <v>2.2</v>
      </c>
      <c r="E65" s="19" t="s">
        <v>10</v>
      </c>
      <c r="F65" s="1"/>
    </row>
    <row r="66" spans="1:6" ht="12.75">
      <c r="A66" s="1"/>
      <c r="B66" s="1"/>
      <c r="C66" s="1"/>
      <c r="D66" s="34"/>
      <c r="E66" s="1"/>
      <c r="F66" s="1"/>
    </row>
    <row r="67" spans="1:6" ht="12.75">
      <c r="A67" s="1"/>
      <c r="B67" s="1"/>
      <c r="C67" s="11" t="s">
        <v>41</v>
      </c>
      <c r="D67" s="33">
        <v>0.57</v>
      </c>
      <c r="E67" s="19" t="s">
        <v>10</v>
      </c>
      <c r="F67" s="1"/>
    </row>
    <row r="68" spans="1:6" ht="12.75">
      <c r="A68" s="1"/>
      <c r="B68" s="1"/>
      <c r="C68" s="11"/>
      <c r="D68" s="33"/>
      <c r="E68" s="19"/>
      <c r="F68" s="1"/>
    </row>
    <row r="69" spans="1:6" ht="12.75">
      <c r="A69" s="1"/>
      <c r="B69" s="1"/>
      <c r="C69" s="11" t="s">
        <v>42</v>
      </c>
      <c r="D69" s="33">
        <v>2</v>
      </c>
      <c r="E69" s="19" t="s">
        <v>10</v>
      </c>
      <c r="F69" s="1"/>
    </row>
    <row r="70" spans="1:6" ht="12.75">
      <c r="A70" s="1"/>
      <c r="B70" s="1"/>
      <c r="C70" s="11"/>
      <c r="D70" s="33"/>
      <c r="E70" s="19"/>
      <c r="F70" s="1"/>
    </row>
    <row r="71" spans="1:6" ht="12.75">
      <c r="A71" s="1"/>
      <c r="B71" s="1"/>
      <c r="C71" s="11" t="s">
        <v>43</v>
      </c>
      <c r="D71" s="33">
        <v>20</v>
      </c>
      <c r="E71" s="19" t="s">
        <v>3</v>
      </c>
      <c r="F71" s="1"/>
    </row>
    <row r="72" spans="1:6" ht="12.75">
      <c r="A72" s="1"/>
      <c r="B72" s="1"/>
      <c r="C72" s="1"/>
      <c r="D72" s="3"/>
      <c r="E72" s="1"/>
      <c r="F72" s="1"/>
    </row>
    <row r="73" spans="1:6" ht="12.75">
      <c r="A73" s="1"/>
      <c r="B73" s="8" t="s">
        <v>44</v>
      </c>
      <c r="C73" s="8"/>
      <c r="D73" s="9" t="s">
        <v>7</v>
      </c>
      <c r="E73" s="10" t="s">
        <v>8</v>
      </c>
      <c r="F73" s="1"/>
    </row>
    <row r="74" spans="1:6" ht="12.75">
      <c r="A74" s="1"/>
      <c r="B74" s="1"/>
      <c r="C74" s="23"/>
      <c r="D74" s="42"/>
      <c r="E74" s="43"/>
      <c r="F74" s="1"/>
    </row>
    <row r="75" spans="1:6" ht="12.75">
      <c r="A75" s="1"/>
      <c r="B75" s="1"/>
      <c r="C75" s="11" t="s">
        <v>45</v>
      </c>
      <c r="D75" s="33">
        <f>IF('Données d''entrée'!D8=1,(D76*D50+D52*D77+D54*D78+D56*D79)/100,(D76*D50+D52*D77+D54*D78+D57*D79)/100)</f>
        <v>5.5550999999999995</v>
      </c>
      <c r="E75" s="1"/>
      <c r="F75" s="1"/>
    </row>
    <row r="76" spans="1:6" ht="12.75">
      <c r="A76" s="1"/>
      <c r="B76" s="1"/>
      <c r="C76" s="26" t="s">
        <v>46</v>
      </c>
      <c r="D76" s="37">
        <v>0</v>
      </c>
      <c r="E76" s="19" t="s">
        <v>10</v>
      </c>
      <c r="F76" s="1"/>
    </row>
    <row r="77" spans="1:6" ht="12.75">
      <c r="A77" s="1"/>
      <c r="B77" s="1"/>
      <c r="C77" s="26" t="s">
        <v>47</v>
      </c>
      <c r="D77" s="37">
        <v>19.3</v>
      </c>
      <c r="E77" s="19" t="s">
        <v>10</v>
      </c>
      <c r="F77" s="1"/>
    </row>
    <row r="78" spans="1:6" ht="12.75">
      <c r="A78" s="1"/>
      <c r="B78" s="1"/>
      <c r="C78" s="26" t="s">
        <v>48</v>
      </c>
      <c r="D78" s="37">
        <v>8</v>
      </c>
      <c r="E78" s="19" t="s">
        <v>10</v>
      </c>
      <c r="F78" s="1"/>
    </row>
    <row r="79" spans="1:6" ht="12.75">
      <c r="A79" s="1"/>
      <c r="B79" s="1"/>
      <c r="C79" s="26" t="s">
        <v>49</v>
      </c>
      <c r="D79" s="37">
        <v>1</v>
      </c>
      <c r="E79" s="19" t="s">
        <v>3</v>
      </c>
      <c r="F79" s="1"/>
    </row>
    <row r="80" spans="1:6" ht="12.75">
      <c r="A80" s="1"/>
      <c r="B80" s="1"/>
      <c r="C80" s="1"/>
      <c r="D80" s="34"/>
      <c r="E80" s="1"/>
      <c r="F80" s="1"/>
    </row>
    <row r="81" spans="1:6" ht="12.75">
      <c r="A81" s="1"/>
      <c r="B81" s="1"/>
      <c r="C81" s="11" t="s">
        <v>50</v>
      </c>
      <c r="D81" s="33">
        <v>5.7</v>
      </c>
      <c r="E81" s="19" t="s">
        <v>10</v>
      </c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PRIMAULT</cp:lastModifiedBy>
  <dcterms:created xsi:type="dcterms:W3CDTF">1996-10-21T11:03:58Z</dcterms:created>
  <dcterms:modified xsi:type="dcterms:W3CDTF">2006-06-27T08:56:21Z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