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10" windowHeight="6750" activeTab="0"/>
  </bookViews>
  <sheets>
    <sheet name="Outil de simulation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<sst xmlns="http://schemas.openxmlformats.org/spreadsheetml/2006/main" count="70" uniqueCount="41">
  <si>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TOTAL</t>
  </si>
  <si>
    <t>TRANSPORT</t>
  </si>
  <si>
    <t>DISTRIBUTION</t>
  </si>
  <si>
    <t>PON</t>
  </si>
  <si>
    <t>Nombre d'opérateurs PON</t>
  </si>
  <si>
    <t>2. Dimensionnement des réseaux</t>
  </si>
  <si>
    <t>Formules</t>
  </si>
  <si>
    <t>Paramètres</t>
  </si>
  <si>
    <t>Légende :</t>
  </si>
  <si>
    <t>Données</t>
  </si>
  <si>
    <t>1. Accès par zone de déploiement et linéaire de génie civil correspondant</t>
  </si>
  <si>
    <t>Outil de simulation de la tarification du génie civil de boucle locale en conduite de France Télécom</t>
  </si>
  <si>
    <t>Nombre de câbles</t>
  </si>
  <si>
    <t>Nombre de sous-tubes</t>
  </si>
  <si>
    <t>CLASSE A</t>
  </si>
  <si>
    <t>CLASSE B</t>
  </si>
  <si>
    <t>CLASSE C</t>
  </si>
  <si>
    <t>CLASSE D</t>
  </si>
  <si>
    <t>CLASSE E</t>
  </si>
  <si>
    <t>4. Résultats</t>
  </si>
  <si>
    <t>3. Nombre d'opérateurs par technologie Fttx et volumes correspondants</t>
  </si>
  <si>
    <r>
      <t xml:space="preserve">Tarif total 
</t>
    </r>
    <r>
      <rPr>
        <sz val="10"/>
        <rFont val="Calibri"/>
        <family val="2"/>
      </rPr>
      <t>(en € par m.cm² par an)</t>
    </r>
  </si>
  <si>
    <r>
      <t xml:space="preserve">Tarif transport 
</t>
    </r>
    <r>
      <rPr>
        <sz val="10"/>
        <rFont val="Calibri"/>
        <family val="2"/>
      </rPr>
      <t>(en € par m.cm² par an)</t>
    </r>
  </si>
  <si>
    <r>
      <t xml:space="preserve">Tarif distribution 
</t>
    </r>
    <r>
      <rPr>
        <sz val="10"/>
        <rFont val="Calibri"/>
        <family val="2"/>
      </rPr>
      <t>(en € par m.cm² par an)</t>
    </r>
  </si>
  <si>
    <t>Diamètre des câbles (cm)</t>
  </si>
  <si>
    <t>Nombre de foyers  raccordables en année n</t>
  </si>
  <si>
    <t>Nombre de foyers raccordés en année n-2</t>
  </si>
  <si>
    <t>Coût en GC BL en conduite par abonné sur GC FT (€/an)</t>
  </si>
  <si>
    <t>Longueur de GC BL en conduite en distribution par foyer (m)</t>
  </si>
  <si>
    <t>Longueur de GC BL en conduite en transport par foyer (m)</t>
  </si>
  <si>
    <r>
      <t>Densité minimale de la zone 
(Hab /km</t>
    </r>
    <r>
      <rPr>
        <b/>
        <sz val="10"/>
        <color indexed="8"/>
        <rFont val="Arial"/>
        <family val="0"/>
      </rPr>
      <t>²</t>
    </r>
    <r>
      <rPr>
        <b/>
        <sz val="10"/>
        <color indexed="8"/>
        <rFont val="Calibri"/>
        <family val="2"/>
      </rPr>
      <t>)</t>
    </r>
  </si>
  <si>
    <r>
      <t>Densité maximale de la zone 
(Hab /km</t>
    </r>
    <r>
      <rPr>
        <b/>
        <sz val="10"/>
        <color indexed="8"/>
        <rFont val="Arial"/>
        <family val="0"/>
      </rPr>
      <t>²</t>
    </r>
    <r>
      <rPr>
        <b/>
        <sz val="10"/>
        <color indexed="8"/>
        <rFont val="Calibri"/>
        <family val="2"/>
      </rPr>
      <t>)</t>
    </r>
  </si>
  <si>
    <t>Point-à-point</t>
  </si>
  <si>
    <r>
      <t xml:space="preserve">Volume en transport par foyer raccordable </t>
    </r>
    <r>
      <rPr>
        <sz val="10"/>
        <rFont val="Calibri"/>
        <family val="2"/>
      </rPr>
      <t>(m.cm</t>
    </r>
    <r>
      <rPr>
        <sz val="10"/>
        <rFont val="Arial"/>
        <family val="0"/>
      </rPr>
      <t>²</t>
    </r>
    <r>
      <rPr>
        <sz val="8.5"/>
        <rFont val="Calibri"/>
        <family val="2"/>
      </rPr>
      <t>)</t>
    </r>
  </si>
  <si>
    <t>Volume en distribution par foyer raccordable (m.cm²)</t>
  </si>
  <si>
    <t xml:space="preserve">Volume total par foyer raccordable (m.cm²) </t>
  </si>
  <si>
    <t>Nombre total de foyers</t>
  </si>
  <si>
    <t>Redevance moyenne en GC BL en conduite par foyer raccordé selon une tarification uniquement au volume (€/an)</t>
  </si>
  <si>
    <t>Redevance moyenne en GC BL en conduite par foyer raccordé selon le projet de décision 
(€/an)</t>
  </si>
  <si>
    <t>Nombre d'opérateurs point-à-point</t>
  </si>
  <si>
    <t>Section moyenne occupée (cm²)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</si>
</sst>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000000"/>
    <numFmt numFmtId="173" formatCode="0.0%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1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0"/>
    </font>
    <font>
      <sz val="8.5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8"/>
      </right>
      <top style="medium">
        <color indexed="9"/>
      </top>
      <bottom style="medium"/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2" borderId="1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2" fillId="3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3" fontId="4" fillId="4" borderId="1" xfId="0" applyNumberFormat="1" applyFont="1" applyFill="1" applyBorder="1" applyAlignment="1">
      <alignment horizontal="center" vertical="center"/>
    </xf>
    <xf numFmtId="173" fontId="4" fillId="4" borderId="27" xfId="0" applyNumberFormat="1" applyFont="1" applyFill="1" applyBorder="1" applyAlignment="1">
      <alignment horizontal="center" vertical="center"/>
    </xf>
    <xf numFmtId="173" fontId="4" fillId="4" borderId="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4" fontId="12" fillId="3" borderId="11" xfId="0" applyNumberFormat="1" applyFont="1" applyFill="1" applyBorder="1" applyAlignment="1">
      <alignment horizontal="center"/>
    </xf>
    <xf numFmtId="2" fontId="10" fillId="4" borderId="27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1" fontId="11" fillId="4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3" borderId="1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/>
    </xf>
    <xf numFmtId="4" fontId="11" fillId="0" borderId="37" xfId="0" applyNumberFormat="1" applyFont="1" applyFill="1" applyBorder="1" applyAlignment="1">
      <alignment horizontal="center"/>
    </xf>
    <xf numFmtId="1" fontId="11" fillId="6" borderId="38" xfId="0" applyNumberFormat="1" applyFont="1" applyFill="1" applyBorder="1" applyAlignment="1">
      <alignment horizontal="center" vertical="center"/>
    </xf>
    <xf numFmtId="1" fontId="11" fillId="6" borderId="39" xfId="0" applyNumberFormat="1" applyFont="1" applyFill="1" applyBorder="1" applyAlignment="1">
      <alignment horizontal="center" vertical="center"/>
    </xf>
    <xf numFmtId="1" fontId="11" fillId="6" borderId="40" xfId="0" applyNumberFormat="1" applyFont="1" applyFill="1" applyBorder="1" applyAlignment="1">
      <alignment horizontal="center" vertical="center"/>
    </xf>
    <xf numFmtId="1" fontId="11" fillId="6" borderId="31" xfId="0" applyNumberFormat="1" applyFont="1" applyFill="1" applyBorder="1" applyAlignment="1">
      <alignment horizontal="center" vertical="center"/>
    </xf>
    <xf numFmtId="3" fontId="12" fillId="3" borderId="40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1" fontId="11" fillId="4" borderId="41" xfId="0" applyNumberFormat="1" applyFont="1" applyFill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2" fontId="12" fillId="6" borderId="6" xfId="0" applyNumberFormat="1" applyFont="1" applyFill="1" applyBorder="1" applyAlignment="1">
      <alignment horizontal="center" vertical="center"/>
    </xf>
    <xf numFmtId="2" fontId="12" fillId="6" borderId="8" xfId="0" applyNumberFormat="1" applyFont="1" applyFill="1" applyBorder="1" applyAlignment="1">
      <alignment horizontal="center" vertical="center"/>
    </xf>
    <xf numFmtId="2" fontId="12" fillId="6" borderId="43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/>
    </xf>
    <xf numFmtId="2" fontId="12" fillId="4" borderId="4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2" borderId="4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/>
    </xf>
    <xf numFmtId="4" fontId="12" fillId="3" borderId="35" xfId="0" applyNumberFormat="1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1" fontId="11" fillId="6" borderId="50" xfId="0" applyNumberFormat="1" applyFont="1" applyFill="1" applyBorder="1" applyAlignment="1">
      <alignment horizontal="center" vertical="center"/>
    </xf>
    <xf numFmtId="1" fontId="11" fillId="6" borderId="51" xfId="0" applyNumberFormat="1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" fontId="11" fillId="4" borderId="50" xfId="0" applyNumberFormat="1" applyFont="1" applyFill="1" applyBorder="1" applyAlignment="1">
      <alignment horizontal="center" vertical="center"/>
    </xf>
    <xf numFmtId="1" fontId="11" fillId="4" borderId="53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3" fontId="12" fillId="3" borderId="55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" fontId="11" fillId="2" borderId="50" xfId="0" applyNumberFormat="1" applyFont="1" applyFill="1" applyBorder="1" applyAlignment="1">
      <alignment horizontal="center" vertical="center"/>
    </xf>
    <xf numFmtId="1" fontId="11" fillId="2" borderId="51" xfId="0" applyNumberFormat="1" applyFont="1" applyFill="1" applyBorder="1" applyAlignment="1">
      <alignment horizontal="center" vertical="center"/>
    </xf>
    <xf numFmtId="1" fontId="11" fillId="2" borderId="38" xfId="0" applyNumberFormat="1" applyFont="1" applyFill="1" applyBorder="1" applyAlignment="1">
      <alignment horizontal="center" vertical="center"/>
    </xf>
    <xf numFmtId="1" fontId="11" fillId="2" borderId="39" xfId="0" applyNumberFormat="1" applyFont="1" applyFill="1" applyBorder="1" applyAlignment="1">
      <alignment horizontal="center" vertical="center"/>
    </xf>
    <xf numFmtId="2" fontId="11" fillId="2" borderId="56" xfId="0" applyNumberFormat="1" applyFont="1" applyFill="1" applyBorder="1" applyAlignment="1">
      <alignment horizontal="center" vertical="center"/>
    </xf>
    <xf numFmtId="2" fontId="11" fillId="2" borderId="57" xfId="0" applyNumberFormat="1" applyFont="1" applyFill="1" applyBorder="1" applyAlignment="1">
      <alignment horizontal="center" vertical="center"/>
    </xf>
    <xf numFmtId="2" fontId="11" fillId="4" borderId="56" xfId="0" applyNumberFormat="1" applyFont="1" applyFill="1" applyBorder="1" applyAlignment="1">
      <alignment horizontal="center" vertical="center"/>
    </xf>
    <xf numFmtId="2" fontId="11" fillId="4" borderId="58" xfId="0" applyNumberFormat="1" applyFont="1" applyFill="1" applyBorder="1" applyAlignment="1">
      <alignment horizontal="center" vertical="center"/>
    </xf>
    <xf numFmtId="2" fontId="11" fillId="4" borderId="59" xfId="0" applyNumberFormat="1" applyFont="1" applyFill="1" applyBorder="1" applyAlignment="1">
      <alignment horizontal="center" vertical="center"/>
    </xf>
    <xf numFmtId="1" fontId="11" fillId="2" borderId="40" xfId="0" applyNumberFormat="1" applyFont="1" applyFill="1" applyBorder="1" applyAlignment="1">
      <alignment horizontal="center" vertical="center"/>
    </xf>
    <xf numFmtId="1" fontId="11" fillId="2" borderId="31" xfId="0" applyNumberFormat="1" applyFont="1" applyFill="1" applyBorder="1" applyAlignment="1">
      <alignment horizontal="center" vertical="center"/>
    </xf>
    <xf numFmtId="1" fontId="11" fillId="4" borderId="60" xfId="0" applyNumberFormat="1" applyFont="1" applyFill="1" applyBorder="1" applyAlignment="1">
      <alignment horizontal="center" vertical="center"/>
    </xf>
    <xf numFmtId="1" fontId="11" fillId="4" borderId="61" xfId="0" applyNumberFormat="1" applyFont="1" applyFill="1" applyBorder="1" applyAlignment="1">
      <alignment horizontal="center" vertical="center"/>
    </xf>
    <xf numFmtId="1" fontId="11" fillId="4" borderId="62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6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6" borderId="48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170" fontId="10" fillId="4" borderId="2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7"/>
  <sheetViews>
    <sheetView showGridLines="0" tabSelected="1" zoomScale="70" zoomScaleNormal="70" workbookViewId="0" topLeftCell="A1">
      <selection activeCell="N52" sqref="N52:O52"/>
    </sheetView>
  </sheetViews>
  <sheetFormatPr defaultColWidth="11.421875" defaultRowHeight="12.75"/>
  <cols>
    <col min="1" max="1" width="16.8515625" style="1" customWidth="1"/>
    <col min="2" max="2" width="13.7109375" style="1" customWidth="1"/>
    <col min="3" max="5" width="13.7109375" style="4" customWidth="1"/>
    <col min="6" max="6" width="1.57421875" style="1" customWidth="1"/>
    <col min="7" max="8" width="13.7109375" style="5" customWidth="1"/>
    <col min="9" max="9" width="1.57421875" style="1" customWidth="1"/>
    <col min="10" max="17" width="13.7109375" style="1" customWidth="1"/>
    <col min="18" max="18" width="1.57421875" style="1" customWidth="1"/>
    <col min="19" max="20" width="13.7109375" style="1" customWidth="1"/>
    <col min="21" max="21" width="1.57421875" style="1" customWidth="1"/>
    <col min="22" max="22" width="13.7109375" style="1" customWidth="1"/>
    <col min="23" max="16384" width="11.421875" style="1" customWidth="1"/>
  </cols>
  <sheetData>
    <row r="2" spans="7:15" ht="15.75">
      <c r="G2" s="153" t="s">
        <v>11</v>
      </c>
      <c r="H2" s="153"/>
      <c r="I2" s="153"/>
      <c r="J2" s="153"/>
      <c r="K2" s="153"/>
      <c r="L2" s="153"/>
      <c r="M2" s="153"/>
      <c r="N2" s="153"/>
      <c r="O2" s="26"/>
    </row>
    <row r="3" spans="4:5" ht="12.75">
      <c r="D3" s="46"/>
      <c r="E3" s="46"/>
    </row>
    <row r="4" spans="4:12" ht="12.75">
      <c r="D4" s="46"/>
      <c r="E4" s="46"/>
      <c r="H4" s="47" t="s">
        <v>8</v>
      </c>
      <c r="I4" s="48"/>
      <c r="J4" s="48" t="s">
        <v>9</v>
      </c>
      <c r="K4" s="49" t="s">
        <v>7</v>
      </c>
      <c r="L4" s="50" t="s">
        <v>6</v>
      </c>
    </row>
    <row r="5" spans="4:5" ht="12.75">
      <c r="D5" s="46"/>
      <c r="E5" s="46"/>
    </row>
    <row r="6" spans="4:16" ht="12.75">
      <c r="D6" s="25"/>
      <c r="E6" s="25"/>
      <c r="G6" s="127" t="s">
        <v>10</v>
      </c>
      <c r="H6" s="127"/>
      <c r="I6" s="127"/>
      <c r="J6" s="127"/>
      <c r="K6" s="127"/>
      <c r="L6" s="127"/>
      <c r="M6" s="127"/>
      <c r="N6" s="127"/>
      <c r="O6" s="25"/>
      <c r="P6" s="25"/>
    </row>
    <row r="7" spans="7:13" ht="13.5" thickBot="1">
      <c r="G7" s="16"/>
      <c r="H7" s="16"/>
      <c r="I7" s="17"/>
      <c r="L7" s="154"/>
      <c r="M7" s="154"/>
    </row>
    <row r="8" spans="3:13" ht="83.25" customHeight="1" thickBot="1">
      <c r="C8" s="6" t="s">
        <v>30</v>
      </c>
      <c r="D8" s="7" t="s">
        <v>31</v>
      </c>
      <c r="E8" s="18" t="s">
        <v>36</v>
      </c>
      <c r="H8" s="18" t="s">
        <v>29</v>
      </c>
      <c r="J8" s="18" t="s">
        <v>28</v>
      </c>
      <c r="L8" s="70"/>
      <c r="M8" s="70"/>
    </row>
    <row r="9" spans="2:10" ht="12.75">
      <c r="B9" s="52" t="s">
        <v>14</v>
      </c>
      <c r="C9" s="8">
        <v>2000</v>
      </c>
      <c r="D9" s="9">
        <v>50000</v>
      </c>
      <c r="E9" s="19">
        <v>6000000</v>
      </c>
      <c r="H9" s="71">
        <v>1.5</v>
      </c>
      <c r="J9" s="71">
        <v>6</v>
      </c>
    </row>
    <row r="10" spans="2:10" ht="12.75">
      <c r="B10" s="53" t="s">
        <v>15</v>
      </c>
      <c r="C10" s="10">
        <v>1000</v>
      </c>
      <c r="D10" s="11">
        <v>1999</v>
      </c>
      <c r="E10" s="20">
        <v>7000000</v>
      </c>
      <c r="H10" s="20">
        <v>2</v>
      </c>
      <c r="J10" s="20">
        <v>7</v>
      </c>
    </row>
    <row r="11" spans="2:10" ht="12.75">
      <c r="B11" s="54" t="s">
        <v>16</v>
      </c>
      <c r="C11" s="10">
        <v>100</v>
      </c>
      <c r="D11" s="11">
        <v>999</v>
      </c>
      <c r="E11" s="20">
        <v>9000000</v>
      </c>
      <c r="H11" s="20">
        <v>5</v>
      </c>
      <c r="J11" s="20">
        <v>6</v>
      </c>
    </row>
    <row r="12" spans="2:10" ht="12.75">
      <c r="B12" s="55" t="s">
        <v>17</v>
      </c>
      <c r="C12" s="10">
        <v>50</v>
      </c>
      <c r="D12" s="11">
        <v>99</v>
      </c>
      <c r="E12" s="20">
        <v>6000000</v>
      </c>
      <c r="H12" s="20">
        <v>11</v>
      </c>
      <c r="J12" s="20">
        <v>5</v>
      </c>
    </row>
    <row r="13" spans="2:10" ht="13.5" thickBot="1">
      <c r="B13" s="56" t="s">
        <v>18</v>
      </c>
      <c r="C13" s="12">
        <v>0</v>
      </c>
      <c r="D13" s="13">
        <v>49</v>
      </c>
      <c r="E13" s="21">
        <v>4000000</v>
      </c>
      <c r="H13" s="21">
        <v>22</v>
      </c>
      <c r="J13" s="21">
        <v>0</v>
      </c>
    </row>
    <row r="14" spans="2:10" ht="13.5" thickBot="1">
      <c r="B14" s="51" t="s">
        <v>0</v>
      </c>
      <c r="C14" s="14"/>
      <c r="D14" s="15"/>
      <c r="E14" s="22">
        <f>E9+E10+E11+E12+E13</f>
        <v>32000000</v>
      </c>
      <c r="H14" s="22">
        <f>SUMPRODUCT(H9:H13,$E$9:$E$13)/$E$14</f>
        <v>6.9375</v>
      </c>
      <c r="J14" s="22">
        <f>SUMPRODUCT(J9:J13,$E$9:$E$13)/$E$14</f>
        <v>5.28125</v>
      </c>
    </row>
    <row r="15" ht="12.75">
      <c r="G15" s="4"/>
    </row>
    <row r="17" spans="3:16" ht="12.75">
      <c r="C17" s="26"/>
      <c r="G17" s="127" t="s">
        <v>5</v>
      </c>
      <c r="H17" s="127"/>
      <c r="I17" s="127"/>
      <c r="J17" s="127"/>
      <c r="K17" s="127"/>
      <c r="L17" s="127"/>
      <c r="M17" s="127"/>
      <c r="N17" s="127"/>
      <c r="P17" s="26"/>
    </row>
    <row r="18" ht="13.5" thickBot="1"/>
    <row r="19" spans="3:17" ht="12.75">
      <c r="C19" s="1"/>
      <c r="D19" s="1"/>
      <c r="E19" s="1"/>
      <c r="G19" s="155" t="s">
        <v>1</v>
      </c>
      <c r="H19" s="156"/>
      <c r="J19" s="157" t="s">
        <v>2</v>
      </c>
      <c r="K19" s="158"/>
      <c r="L19" s="158"/>
      <c r="M19" s="158"/>
      <c r="N19" s="158"/>
      <c r="O19" s="158"/>
      <c r="P19" s="158"/>
      <c r="Q19" s="159"/>
    </row>
    <row r="20" spans="3:17" ht="13.5" thickBot="1">
      <c r="C20" s="1"/>
      <c r="D20" s="1"/>
      <c r="E20" s="1"/>
      <c r="G20" s="2">
        <v>0.5</v>
      </c>
      <c r="H20" s="3">
        <v>0.5</v>
      </c>
      <c r="J20" s="62">
        <v>0.125</v>
      </c>
      <c r="K20" s="63">
        <v>0.125</v>
      </c>
      <c r="L20" s="63">
        <v>0.125</v>
      </c>
      <c r="M20" s="63">
        <v>0.125</v>
      </c>
      <c r="N20" s="63">
        <v>0.125</v>
      </c>
      <c r="O20" s="63">
        <v>0.125</v>
      </c>
      <c r="P20" s="63">
        <v>0.125</v>
      </c>
      <c r="Q20" s="64">
        <v>0.125</v>
      </c>
    </row>
    <row r="21" spans="3:17" ht="12.75">
      <c r="C21" s="114" t="s">
        <v>3</v>
      </c>
      <c r="D21" s="77" t="s">
        <v>12</v>
      </c>
      <c r="E21" s="23"/>
      <c r="G21" s="32">
        <v>2</v>
      </c>
      <c r="H21" s="33">
        <v>1</v>
      </c>
      <c r="J21" s="34">
        <v>1</v>
      </c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35">
        <v>1</v>
      </c>
      <c r="Q21" s="36">
        <v>1</v>
      </c>
    </row>
    <row r="22" spans="3:17" ht="12.75">
      <c r="C22" s="115"/>
      <c r="D22" s="76" t="s">
        <v>13</v>
      </c>
      <c r="E22" s="24"/>
      <c r="G22" s="37">
        <v>1</v>
      </c>
      <c r="H22" s="38">
        <v>1</v>
      </c>
      <c r="J22" s="39">
        <v>1</v>
      </c>
      <c r="K22" s="40">
        <v>1</v>
      </c>
      <c r="L22" s="40">
        <v>1</v>
      </c>
      <c r="M22" s="40">
        <v>1</v>
      </c>
      <c r="N22" s="40">
        <v>1</v>
      </c>
      <c r="O22" s="40">
        <v>1</v>
      </c>
      <c r="P22" s="40">
        <v>1</v>
      </c>
      <c r="Q22" s="41">
        <v>1</v>
      </c>
    </row>
    <row r="23" spans="3:17" ht="13.5" thickBot="1">
      <c r="C23" s="115"/>
      <c r="D23" s="76" t="s">
        <v>24</v>
      </c>
      <c r="E23" s="24"/>
      <c r="G23" s="61">
        <v>1.4</v>
      </c>
      <c r="H23" s="60">
        <v>1.4</v>
      </c>
      <c r="J23" s="57">
        <v>1.4</v>
      </c>
      <c r="K23" s="58">
        <v>1.4</v>
      </c>
      <c r="L23" s="58">
        <v>1.2</v>
      </c>
      <c r="M23" s="58">
        <v>1.2</v>
      </c>
      <c r="N23" s="58">
        <v>1.2</v>
      </c>
      <c r="O23" s="160">
        <v>1</v>
      </c>
      <c r="P23" s="58">
        <v>0.8</v>
      </c>
      <c r="Q23" s="59">
        <v>0.6</v>
      </c>
    </row>
    <row r="24" spans="3:17" ht="13.5" thickBot="1">
      <c r="C24" s="116"/>
      <c r="D24" s="78" t="s">
        <v>40</v>
      </c>
      <c r="E24" s="75"/>
      <c r="G24" s="135">
        <f>(SUMPRODUCT(G20:H20,G21:H21,G23:H23,G23:H23)*3.14/(4))/SUM(G20:H20)</f>
        <v>2.3078999999999996</v>
      </c>
      <c r="H24" s="136"/>
      <c r="J24" s="137">
        <f>(SUMPRODUCT(J20:Q20,J21:Q21,J23:Q23,J23:Q23)*3.14/(4))/SUM(J20:Q20)</f>
        <v>1.0048</v>
      </c>
      <c r="K24" s="138"/>
      <c r="L24" s="138"/>
      <c r="M24" s="138"/>
      <c r="N24" s="138"/>
      <c r="O24" s="138"/>
      <c r="P24" s="138"/>
      <c r="Q24" s="139"/>
    </row>
    <row r="25" spans="4:8" ht="13.5" thickBot="1">
      <c r="D25" s="1"/>
      <c r="E25" s="1"/>
      <c r="G25" s="1"/>
      <c r="H25" s="1"/>
    </row>
    <row r="26" spans="3:17" ht="12.75">
      <c r="C26" s="114" t="s">
        <v>32</v>
      </c>
      <c r="D26" s="77" t="s">
        <v>12</v>
      </c>
      <c r="E26" s="23"/>
      <c r="G26" s="32">
        <v>3</v>
      </c>
      <c r="H26" s="33">
        <v>3</v>
      </c>
      <c r="J26" s="34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6">
        <v>1</v>
      </c>
    </row>
    <row r="27" spans="3:17" ht="12.75">
      <c r="C27" s="115"/>
      <c r="D27" s="76" t="s">
        <v>13</v>
      </c>
      <c r="E27" s="24"/>
      <c r="G27" s="37">
        <v>3</v>
      </c>
      <c r="H27" s="38">
        <v>3</v>
      </c>
      <c r="J27" s="39">
        <v>1</v>
      </c>
      <c r="K27" s="40">
        <v>1</v>
      </c>
      <c r="L27" s="40">
        <v>1</v>
      </c>
      <c r="M27" s="40">
        <v>1</v>
      </c>
      <c r="N27" s="40">
        <v>1</v>
      </c>
      <c r="O27" s="40">
        <v>1</v>
      </c>
      <c r="P27" s="40">
        <v>1</v>
      </c>
      <c r="Q27" s="41">
        <v>1</v>
      </c>
    </row>
    <row r="28" spans="3:17" ht="13.5" thickBot="1">
      <c r="C28" s="115"/>
      <c r="D28" s="76" t="s">
        <v>24</v>
      </c>
      <c r="E28" s="24"/>
      <c r="G28" s="61">
        <v>1.8</v>
      </c>
      <c r="H28" s="60">
        <v>1.8</v>
      </c>
      <c r="J28" s="57">
        <v>1.8</v>
      </c>
      <c r="K28" s="58">
        <v>1.8</v>
      </c>
      <c r="L28" s="58">
        <v>1.6</v>
      </c>
      <c r="M28" s="58">
        <v>1.6</v>
      </c>
      <c r="N28" s="58">
        <v>1.4</v>
      </c>
      <c r="O28" s="58">
        <v>1.2</v>
      </c>
      <c r="P28" s="68">
        <v>1</v>
      </c>
      <c r="Q28" s="69">
        <v>0.8</v>
      </c>
    </row>
    <row r="29" spans="3:17" ht="13.5" thickBot="1">
      <c r="C29" s="116"/>
      <c r="D29" s="78" t="s">
        <v>40</v>
      </c>
      <c r="E29" s="75"/>
      <c r="G29" s="135">
        <f>(SUMPRODUCT(G20:H20,G26:H26,G28:H28,G28:H28)*3.14/(4))/SUM(G20:H20)</f>
        <v>7.630200000000001</v>
      </c>
      <c r="H29" s="136"/>
      <c r="J29" s="137">
        <f>(SUMPRODUCT(J20:Q20,J26:Q26,J28:Q28,J28:Q28)*3.14/(4))/SUM(J20:Q20)</f>
        <v>1.6328</v>
      </c>
      <c r="K29" s="138"/>
      <c r="L29" s="138"/>
      <c r="M29" s="138"/>
      <c r="N29" s="138"/>
      <c r="O29" s="138"/>
      <c r="P29" s="138"/>
      <c r="Q29" s="139"/>
    </row>
    <row r="30" spans="3:8" ht="12.75">
      <c r="C30" s="1"/>
      <c r="D30" s="1"/>
      <c r="E30" s="1"/>
      <c r="G30" s="1"/>
      <c r="H30" s="1"/>
    </row>
    <row r="31" spans="3:8" ht="12.75">
      <c r="C31" s="1"/>
      <c r="D31" s="1"/>
      <c r="E31" s="1"/>
      <c r="G31" s="1"/>
      <c r="H31" s="1"/>
    </row>
    <row r="32" spans="3:14" ht="12.75">
      <c r="C32" s="1"/>
      <c r="D32" s="1"/>
      <c r="E32" s="1"/>
      <c r="G32" s="127" t="s">
        <v>20</v>
      </c>
      <c r="H32" s="127"/>
      <c r="I32" s="127"/>
      <c r="J32" s="127"/>
      <c r="K32" s="127"/>
      <c r="L32" s="127"/>
      <c r="M32" s="127"/>
      <c r="N32" s="127"/>
    </row>
    <row r="33" spans="3:8" ht="13.5" thickBot="1">
      <c r="C33" s="1"/>
      <c r="D33" s="1"/>
      <c r="E33" s="1"/>
      <c r="G33" s="1"/>
      <c r="H33" s="1"/>
    </row>
    <row r="34" spans="3:20" ht="64.5" customHeight="1" thickBot="1">
      <c r="C34" s="27" t="s">
        <v>4</v>
      </c>
      <c r="D34" s="27" t="s">
        <v>39</v>
      </c>
      <c r="E34" s="1"/>
      <c r="G34" s="129" t="s">
        <v>33</v>
      </c>
      <c r="H34" s="130"/>
      <c r="J34" s="121" t="s">
        <v>34</v>
      </c>
      <c r="K34" s="122"/>
      <c r="L34" s="122"/>
      <c r="M34" s="122"/>
      <c r="N34" s="122"/>
      <c r="O34" s="122"/>
      <c r="P34" s="122"/>
      <c r="Q34" s="123"/>
      <c r="S34" s="117" t="s">
        <v>35</v>
      </c>
      <c r="T34" s="118"/>
    </row>
    <row r="35" spans="2:20" ht="12.75">
      <c r="B35" s="52" t="s">
        <v>14</v>
      </c>
      <c r="C35" s="65">
        <v>2</v>
      </c>
      <c r="D35" s="65">
        <v>1</v>
      </c>
      <c r="E35" s="1"/>
      <c r="G35" s="131">
        <f>H9*(C35*$G$24+$G$29*D35)</f>
        <v>18.369</v>
      </c>
      <c r="H35" s="132"/>
      <c r="J35" s="124">
        <f>J9*(C35*$J$24+$J$29*D35)</f>
        <v>21.8544</v>
      </c>
      <c r="K35" s="125"/>
      <c r="L35" s="125"/>
      <c r="M35" s="125"/>
      <c r="N35" s="125"/>
      <c r="O35" s="125"/>
      <c r="P35" s="125"/>
      <c r="Q35" s="126"/>
      <c r="S35" s="119">
        <f>G35+J35</f>
        <v>40.2234</v>
      </c>
      <c r="T35" s="120"/>
    </row>
    <row r="36" spans="2:20" ht="12.75">
      <c r="B36" s="53" t="s">
        <v>15</v>
      </c>
      <c r="C36" s="66">
        <v>1</v>
      </c>
      <c r="D36" s="66">
        <v>1</v>
      </c>
      <c r="E36" s="1"/>
      <c r="G36" s="133">
        <f>H10*(C36*$G$24+$G$29*D36)</f>
        <v>19.8762</v>
      </c>
      <c r="H36" s="134"/>
      <c r="J36" s="89">
        <f>J10*(C36*$J$24+$J$29*D36)</f>
        <v>18.4632</v>
      </c>
      <c r="K36" s="72"/>
      <c r="L36" s="72"/>
      <c r="M36" s="72"/>
      <c r="N36" s="72"/>
      <c r="O36" s="72"/>
      <c r="P36" s="72"/>
      <c r="Q36" s="90"/>
      <c r="S36" s="83">
        <f>G36+J36</f>
        <v>38.3394</v>
      </c>
      <c r="T36" s="84"/>
    </row>
    <row r="37" spans="2:20" ht="12.75">
      <c r="B37" s="54" t="s">
        <v>16</v>
      </c>
      <c r="C37" s="66">
        <v>1</v>
      </c>
      <c r="D37" s="66">
        <v>0</v>
      </c>
      <c r="E37" s="1"/>
      <c r="G37" s="133">
        <f>H11*(C37*$G$24+$G$29*D37)</f>
        <v>11.539499999999999</v>
      </c>
      <c r="H37" s="134"/>
      <c r="J37" s="89">
        <f>J11*(C37*$J$24+$J$29*D37)</f>
        <v>6.0287999999999995</v>
      </c>
      <c r="K37" s="72"/>
      <c r="L37" s="72"/>
      <c r="M37" s="72"/>
      <c r="N37" s="72"/>
      <c r="O37" s="72"/>
      <c r="P37" s="72"/>
      <c r="Q37" s="90"/>
      <c r="S37" s="83">
        <f>G37+J37</f>
        <v>17.568299999999997</v>
      </c>
      <c r="T37" s="84"/>
    </row>
    <row r="38" spans="2:20" ht="12.75">
      <c r="B38" s="55" t="s">
        <v>17</v>
      </c>
      <c r="C38" s="66">
        <v>1</v>
      </c>
      <c r="D38" s="66">
        <v>0</v>
      </c>
      <c r="E38" s="1"/>
      <c r="G38" s="133">
        <f>H12*(C38*$G$24+$G$29*D38)</f>
        <v>25.386899999999997</v>
      </c>
      <c r="H38" s="134"/>
      <c r="J38" s="89">
        <f>J12*(C38*$J$24+$J$29*D38)</f>
        <v>5.023999999999999</v>
      </c>
      <c r="K38" s="72"/>
      <c r="L38" s="72"/>
      <c r="M38" s="72"/>
      <c r="N38" s="72"/>
      <c r="O38" s="72"/>
      <c r="P38" s="72"/>
      <c r="Q38" s="90"/>
      <c r="S38" s="83">
        <f>G38+J38</f>
        <v>30.410899999999998</v>
      </c>
      <c r="T38" s="84"/>
    </row>
    <row r="39" spans="2:20" ht="13.5" thickBot="1">
      <c r="B39" s="74" t="s">
        <v>18</v>
      </c>
      <c r="C39" s="73">
        <v>1</v>
      </c>
      <c r="D39" s="73">
        <v>0</v>
      </c>
      <c r="E39" s="1"/>
      <c r="G39" s="140">
        <f>H13*(C39*$G$24+$G$29*D39)</f>
        <v>50.773799999999994</v>
      </c>
      <c r="H39" s="141"/>
      <c r="J39" s="142">
        <f>J13*(C39*$J$24+$J$29*D39)</f>
        <v>0</v>
      </c>
      <c r="K39" s="143"/>
      <c r="L39" s="143"/>
      <c r="M39" s="143"/>
      <c r="N39" s="143"/>
      <c r="O39" s="143"/>
      <c r="P39" s="143"/>
      <c r="Q39" s="144"/>
      <c r="S39" s="85">
        <f>G39+J39</f>
        <v>50.773799999999994</v>
      </c>
      <c r="T39" s="86"/>
    </row>
    <row r="40" spans="2:20" ht="13.5" thickBot="1">
      <c r="B40" s="51" t="s">
        <v>0</v>
      </c>
      <c r="C40" s="67"/>
      <c r="D40" s="67"/>
      <c r="E40" s="1"/>
      <c r="G40" s="87">
        <f>SUMPRODUCT(G35:G39,$D$48:$D$52)</f>
        <v>353202900</v>
      </c>
      <c r="H40" s="88"/>
      <c r="J40" s="87">
        <f>SUMPRODUCT(J35:J39,$D$48:$D$52)</f>
        <v>314628000</v>
      </c>
      <c r="K40" s="128"/>
      <c r="L40" s="128"/>
      <c r="M40" s="128"/>
      <c r="N40" s="128"/>
      <c r="O40" s="128"/>
      <c r="P40" s="128"/>
      <c r="Q40" s="88"/>
      <c r="S40" s="87">
        <f>SUMPRODUCT(S35:S39,$D$48:$D$52)</f>
        <v>667830900</v>
      </c>
      <c r="T40" s="88"/>
    </row>
    <row r="41" ht="12.75">
      <c r="E41" s="1"/>
    </row>
    <row r="43" spans="3:16" ht="12.75">
      <c r="C43" s="25"/>
      <c r="D43" s="25"/>
      <c r="E43" s="25"/>
      <c r="G43" s="127" t="s">
        <v>19</v>
      </c>
      <c r="H43" s="127"/>
      <c r="I43" s="127"/>
      <c r="J43" s="127"/>
      <c r="K43" s="127"/>
      <c r="L43" s="127"/>
      <c r="M43" s="127"/>
      <c r="N43" s="127"/>
      <c r="O43" s="25"/>
      <c r="P43" s="25"/>
    </row>
    <row r="44" ht="13.5" thickBot="1"/>
    <row r="45" spans="2:7" ht="13.5" thickBot="1">
      <c r="B45" s="145" t="s">
        <v>27</v>
      </c>
      <c r="C45" s="146"/>
      <c r="D45" s="146"/>
      <c r="E45" s="147"/>
      <c r="F45" s="151">
        <v>36</v>
      </c>
      <c r="G45" s="152"/>
    </row>
    <row r="46" spans="2:5" ht="13.5" thickBot="1">
      <c r="B46" s="4"/>
      <c r="D46" s="5"/>
      <c r="E46" s="5"/>
    </row>
    <row r="47" spans="3:24" ht="98.25" customHeight="1" thickBot="1">
      <c r="C47" s="28" t="s">
        <v>36</v>
      </c>
      <c r="D47" s="27" t="s">
        <v>25</v>
      </c>
      <c r="E47" s="27" t="s">
        <v>26</v>
      </c>
      <c r="N47" s="79" t="s">
        <v>38</v>
      </c>
      <c r="O47" s="80"/>
      <c r="W47" s="79" t="s">
        <v>37</v>
      </c>
      <c r="X47" s="80"/>
    </row>
    <row r="48" spans="2:24" ht="12.75" customHeight="1">
      <c r="B48" s="52" t="s">
        <v>14</v>
      </c>
      <c r="C48" s="42">
        <f>E9</f>
        <v>6000000</v>
      </c>
      <c r="D48" s="29">
        <f>C48</f>
        <v>6000000</v>
      </c>
      <c r="E48" s="29">
        <f>D48/2</f>
        <v>3000000</v>
      </c>
      <c r="G48" s="103" t="s">
        <v>22</v>
      </c>
      <c r="H48" s="104"/>
      <c r="I48" s="104"/>
      <c r="J48" s="109">
        <f>0.25*F45*E53/G40</f>
        <v>0.2802921493566446</v>
      </c>
      <c r="M48" s="52" t="s">
        <v>14</v>
      </c>
      <c r="N48" s="81">
        <f>MIN(D48,1)*(G35*$J$48+J35*$J$51)</f>
        <v>25.77862661129268</v>
      </c>
      <c r="O48" s="82"/>
      <c r="S48" s="148" t="s">
        <v>21</v>
      </c>
      <c r="T48" s="91">
        <f>E53*F45/S40</f>
        <v>0.5929644764864879</v>
      </c>
      <c r="V48" s="52" t="s">
        <v>14</v>
      </c>
      <c r="W48" s="81">
        <f>MIN(D48,1)*(S35*$T$48)</f>
        <v>23.851047323506595</v>
      </c>
      <c r="X48" s="82"/>
    </row>
    <row r="49" spans="2:24" ht="12.75">
      <c r="B49" s="53" t="s">
        <v>15</v>
      </c>
      <c r="C49" s="43">
        <f>E10</f>
        <v>7000000</v>
      </c>
      <c r="D49" s="30">
        <f>C49</f>
        <v>7000000</v>
      </c>
      <c r="E49" s="30">
        <f>D49/2</f>
        <v>3500000</v>
      </c>
      <c r="G49" s="105"/>
      <c r="H49" s="106"/>
      <c r="I49" s="106"/>
      <c r="J49" s="110"/>
      <c r="M49" s="53" t="s">
        <v>15</v>
      </c>
      <c r="N49" s="81">
        <f>MIN(D49,1)*(G36*$J$48+J36*$J$51)</f>
        <v>22.9998853340126</v>
      </c>
      <c r="O49" s="82"/>
      <c r="S49" s="149"/>
      <c r="T49" s="92"/>
      <c r="V49" s="53" t="s">
        <v>15</v>
      </c>
      <c r="W49" s="81">
        <f>MIN(D49,1)*(S36*$T$48)</f>
        <v>22.73390224980605</v>
      </c>
      <c r="X49" s="82"/>
    </row>
    <row r="50" spans="2:24" ht="13.5" thickBot="1">
      <c r="B50" s="54" t="s">
        <v>16</v>
      </c>
      <c r="C50" s="43">
        <f>E11</f>
        <v>9000000</v>
      </c>
      <c r="D50" s="30">
        <f>C50</f>
        <v>9000000</v>
      </c>
      <c r="E50" s="30">
        <f>D50/2</f>
        <v>4500000</v>
      </c>
      <c r="G50" s="107"/>
      <c r="H50" s="108"/>
      <c r="I50" s="108"/>
      <c r="J50" s="111"/>
      <c r="M50" s="54" t="s">
        <v>16</v>
      </c>
      <c r="N50" s="81">
        <f>MIN(D50,1)*(G37*$J$48+J37*$J$51)</f>
        <v>8.925449221572855</v>
      </c>
      <c r="O50" s="82"/>
      <c r="S50" s="149"/>
      <c r="T50" s="92"/>
      <c r="V50" s="54" t="s">
        <v>16</v>
      </c>
      <c r="W50" s="81">
        <f>MIN(D50,1)*(S37*$T$48)</f>
        <v>10.417377812257563</v>
      </c>
      <c r="X50" s="82"/>
    </row>
    <row r="51" spans="2:24" ht="12.75" customHeight="1">
      <c r="B51" s="55" t="s">
        <v>17</v>
      </c>
      <c r="C51" s="43">
        <f>E12</f>
        <v>6000000</v>
      </c>
      <c r="D51" s="30">
        <v>0</v>
      </c>
      <c r="E51" s="30">
        <f>D51/2</f>
        <v>0</v>
      </c>
      <c r="G51" s="94" t="s">
        <v>23</v>
      </c>
      <c r="H51" s="95"/>
      <c r="I51" s="95"/>
      <c r="J51" s="100">
        <f>0.75*F45*E53/J40</f>
        <v>0.9439719287539571</v>
      </c>
      <c r="M51" s="55" t="s">
        <v>17</v>
      </c>
      <c r="N51" s="81">
        <f>MIN(D51,1)*(G38*$J$48+J38*$J$51)</f>
        <v>0</v>
      </c>
      <c r="O51" s="82"/>
      <c r="S51" s="149"/>
      <c r="T51" s="92"/>
      <c r="V51" s="55" t="s">
        <v>17</v>
      </c>
      <c r="W51" s="81">
        <f>MIN(D51,1)*(S38*$T$48)</f>
        <v>0</v>
      </c>
      <c r="X51" s="82"/>
    </row>
    <row r="52" spans="2:24" ht="13.5" thickBot="1">
      <c r="B52" s="56" t="s">
        <v>18</v>
      </c>
      <c r="C52" s="44">
        <f>E13</f>
        <v>4000000</v>
      </c>
      <c r="D52" s="31">
        <v>0</v>
      </c>
      <c r="E52" s="31">
        <f>D52/2</f>
        <v>0</v>
      </c>
      <c r="G52" s="96"/>
      <c r="H52" s="97"/>
      <c r="I52" s="97"/>
      <c r="J52" s="101"/>
      <c r="M52" s="56" t="s">
        <v>18</v>
      </c>
      <c r="N52" s="81">
        <f>MIN(D52,1)*(G39*$J$48+J39*$J$51)</f>
        <v>0</v>
      </c>
      <c r="O52" s="82"/>
      <c r="S52" s="149"/>
      <c r="T52" s="92"/>
      <c r="V52" s="56" t="s">
        <v>18</v>
      </c>
      <c r="W52" s="81">
        <f>MIN(D52,1)*(S39*$T$48)</f>
        <v>0</v>
      </c>
      <c r="X52" s="82"/>
    </row>
    <row r="53" spans="2:24" ht="13.5" thickBot="1">
      <c r="B53" s="51" t="s">
        <v>0</v>
      </c>
      <c r="C53" s="45">
        <f>SUM(C48:C52)</f>
        <v>32000000</v>
      </c>
      <c r="D53" s="45">
        <f>D48+D49+D50+D51+D52</f>
        <v>22000000</v>
      </c>
      <c r="E53" s="45">
        <f>E48+E49+E50+E51+E52</f>
        <v>11000000</v>
      </c>
      <c r="G53" s="98"/>
      <c r="H53" s="99"/>
      <c r="I53" s="99"/>
      <c r="J53" s="102"/>
      <c r="M53" s="51" t="s">
        <v>0</v>
      </c>
      <c r="N53" s="112">
        <f>SUMPRODUCT(N48:N52,$D$48:$D$52)/D53</f>
        <v>17.999999999999996</v>
      </c>
      <c r="O53" s="113"/>
      <c r="S53" s="150"/>
      <c r="T53" s="93"/>
      <c r="V53" s="51" t="s">
        <v>0</v>
      </c>
      <c r="W53" s="112">
        <f>SUMPRODUCT(W48:W52,$D$48:$D$52)/D53</f>
        <v>17.999999999999996</v>
      </c>
      <c r="X53" s="113"/>
    </row>
    <row r="54" spans="3:8" ht="12.75">
      <c r="C54" s="1"/>
      <c r="D54" s="1"/>
      <c r="E54" s="1"/>
      <c r="G54" s="1"/>
      <c r="H54" s="1"/>
    </row>
    <row r="55" spans="3:8" ht="12.75">
      <c r="C55" s="1"/>
      <c r="D55" s="1"/>
      <c r="E55" s="1"/>
      <c r="G55" s="1"/>
      <c r="H55" s="1"/>
    </row>
    <row r="56" spans="3:8" ht="12.75">
      <c r="C56" s="1"/>
      <c r="D56" s="1"/>
      <c r="E56" s="1"/>
      <c r="G56" s="1"/>
      <c r="H56" s="1"/>
    </row>
    <row r="57" spans="3:8" ht="12.75">
      <c r="C57" s="1"/>
      <c r="D57" s="1"/>
      <c r="E57" s="1"/>
      <c r="G57" s="1"/>
      <c r="H57" s="1"/>
    </row>
    <row r="58" spans="3:8" ht="12.75">
      <c r="C58" s="1"/>
      <c r="D58" s="1"/>
      <c r="E58" s="1"/>
      <c r="H58" s="1"/>
    </row>
    <row r="59" spans="3:8" ht="12.75">
      <c r="C59" s="1"/>
      <c r="D59" s="1"/>
      <c r="E59" s="1"/>
      <c r="H59" s="1"/>
    </row>
    <row r="60" spans="7:8" ht="12.75">
      <c r="G60" s="4"/>
      <c r="H60" s="1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</sheetData>
  <mergeCells count="57">
    <mergeCell ref="B45:E45"/>
    <mergeCell ref="S48:S53"/>
    <mergeCell ref="F45:G45"/>
    <mergeCell ref="G2:N2"/>
    <mergeCell ref="L7:M7"/>
    <mergeCell ref="G19:H19"/>
    <mergeCell ref="G17:N17"/>
    <mergeCell ref="G6:N6"/>
    <mergeCell ref="J19:Q19"/>
    <mergeCell ref="G24:H24"/>
    <mergeCell ref="G43:N43"/>
    <mergeCell ref="J24:Q24"/>
    <mergeCell ref="J29:Q29"/>
    <mergeCell ref="G37:H37"/>
    <mergeCell ref="G38:H38"/>
    <mergeCell ref="G39:H39"/>
    <mergeCell ref="J38:Q38"/>
    <mergeCell ref="J39:Q39"/>
    <mergeCell ref="J40:Q40"/>
    <mergeCell ref="G34:H34"/>
    <mergeCell ref="G35:H35"/>
    <mergeCell ref="G36:H36"/>
    <mergeCell ref="C21:C24"/>
    <mergeCell ref="S34:T34"/>
    <mergeCell ref="S35:T35"/>
    <mergeCell ref="S36:T36"/>
    <mergeCell ref="J34:Q34"/>
    <mergeCell ref="J35:Q35"/>
    <mergeCell ref="J36:Q36"/>
    <mergeCell ref="G32:N32"/>
    <mergeCell ref="C26:C29"/>
    <mergeCell ref="G29:H29"/>
    <mergeCell ref="N52:O52"/>
    <mergeCell ref="N53:O53"/>
    <mergeCell ref="N47:O47"/>
    <mergeCell ref="N48:O48"/>
    <mergeCell ref="N49:O49"/>
    <mergeCell ref="N50:O50"/>
    <mergeCell ref="W50:X50"/>
    <mergeCell ref="W51:X51"/>
    <mergeCell ref="W52:X52"/>
    <mergeCell ref="W53:X53"/>
    <mergeCell ref="S37:T37"/>
    <mergeCell ref="G40:H40"/>
    <mergeCell ref="J37:Q37"/>
    <mergeCell ref="T48:T53"/>
    <mergeCell ref="G51:I53"/>
    <mergeCell ref="J51:J53"/>
    <mergeCell ref="G48:I50"/>
    <mergeCell ref="J48:J50"/>
    <mergeCell ref="S40:T40"/>
    <mergeCell ref="N51:O51"/>
    <mergeCell ref="W47:X47"/>
    <mergeCell ref="W48:X48"/>
    <mergeCell ref="W49:X49"/>
    <mergeCell ref="S38:T38"/>
    <mergeCell ref="S39:T39"/>
  </mergeCells>
  <conditionalFormatting sqref="W48:W53 C48:E52 H9:H13 J9:J13 E9:E13 C35:D39 N48:N53">
    <cfRule type="cellIs" priority="1" dxfId="0" operator="equal" stopIfTrue="1">
      <formula>#REF!</formula>
    </cfRule>
  </conditionalFormatting>
  <printOptions/>
  <pageMargins left="0.39" right="0.22" top="0.41" bottom="0.51" header="0.41" footer="0.492125984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 MATERIA</cp:lastModifiedBy>
  <cp:lastPrinted>2010-05-11T08:23:08Z</cp:lastPrinted>
  <dcterms:created xsi:type="dcterms:W3CDTF">2010-04-28T15:12:40Z</dcterms:created>
  <dcterms:modified xsi:type="dcterms:W3CDTF">2010-05-11T16:27:58Z</dcterms:modified>
  <cp:category/>
  <cp:version/>
  <cp:contentType/>
  <cp:contentStatus/>
</cp:coreProperties>
</file>