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120" yWindow="1185" windowWidth="15240" windowHeight="5730" tabRatio="599"/>
  </bookViews>
  <sheets>
    <sheet name="Notice" sheetId="20" r:id="rId1"/>
    <sheet name="Hypothèses" sheetId="13" r:id="rId2"/>
    <sheet name="Résultats" sheetId="23" r:id="rId3"/>
    <sheet name="Représentations graphiques" sheetId="22" r:id="rId4"/>
    <sheet name="Calcul hypotèses déploiement" sheetId="21" r:id="rId5"/>
    <sheet name="Calcul du coefficient ex-post" sheetId="18" r:id="rId6"/>
    <sheet name="Revenus non récurrents" sheetId="3" r:id="rId7"/>
    <sheet name="Revenus récurrents" sheetId="5" r:id="rId8"/>
    <sheet name="Calcul de la réserve" sheetId="6" r:id="rId9"/>
    <sheet name="Calcul charges d'exploitation" sheetId="11" r:id="rId10"/>
    <sheet name="Calcul du coût du GC PM-PB" sheetId="12" r:id="rId11"/>
    <sheet name="Calcul location" sheetId="7" r:id="rId12"/>
    <sheet name="Calcul tarif PRDM-PM" sheetId="24" r:id="rId13"/>
    <sheet name="Calcul du FAS" sheetId="28" r:id="rId14"/>
  </sheets>
  <definedNames>
    <definedName name="a1___" hidden="1">{#N/A,#N/A,FALSE,0;0,#N/A,FALSE,0;#N/A,#N/A,FALSE,0;#N/A,#N/A,FALSE,0;#N/A,#N/A,FALSE,0;0,#N/A,FALSE,0;#N/A,#N/A,FALSE,0;#N/A,#N/A,FALSE,0;#N/A,#N/A,FALSE,0}</definedName>
    <definedName name="anscount" hidden="1">1</definedName>
    <definedName name="brn" hidden="1">{"cover",#N/A,FALSE,"Cover Page";"PnLBase",#N/A,FALSE,"Summary P&amp;L";"PnLOpex",#N/A,FALSE,"Summary P&amp;L";"PnLOpexRevenue",#N/A,FALSE,"Summary P&amp;L";"PnL MANS Revenue",#N/A,FALSE,"Summary P&amp;L";"PnL Consolidated",#N/A,FALSE,"Summary P&amp;L";"IRR",#N/A,FALSE,"Investment Appraisal";"London Revenues",#N/A,FALSE,"London";"Manchester Revenues",#N/A,FALSE,"Manchester";"Birmingham Revenues",#N/A,FALSE,"Birmingham";"Liverpool Revenues",#N/A,FALSE,"Liverpool";"Leeds Revenues",#N/A,FALSE,"Leeds";"Sheffield Revenues",#N/A,FALSE,"Sheffield";"Glasgow Revenues",#N/A,FALSE,"Glasgow";"Edinburgh Revenues",#N/A,FALSE,"Edinburgh";"Bristol Revenues",#N/A,FALSE,"Bristol";"Summary Capex and Depreciation",#N/A,FALSE,"Capex1";"Capex London",#N/A,FALSE,"Capex1";"Capex Manchester",#N/A,FALSE,"Capex1";"Capex Birmingham",#N/A,FALSE,"Capex1";"Capex Liverpool",#N/A,FALSE,"Capex1";"Capex Leeds",#N/A,FALSE,"Capex1";"Capex Sheffield",#N/A,FALSE,"Capex1";"Capex Glasgow",#N/A,FALSE,"Capex1";"Capex Edinburgh",#N/A,FALSE,"Capex1";"Capex Bristol",#N/A,FALSE,"Capex1";"Capex Sceotland",#N/A,FALSE,"Capex1";"Capex2 Breakdown1",#N/A,FALSE,"Capex2";"Capex2 Breakdown2",#N/A,FALSE,"Capex2";"UK Market",#N/A,FALSE,"UK Market";"MANS Business Shares",#N/A,FALSE,"UK Market";"MANS Ranking",#N/A,FALSE,"UK Market";"MANS Market Shares",#N/A,FALSE,"Market Shares";"Traffic1",#N/A,FALSE,"Traffic";"Traffic2",#N/A,FALSE,"Traffic";"Customer Sites",#N/A,FALSE,"Customer Sites";"Customer Sites2",#N/A,FALSE,"Customer Sites";"Ports1",#N/A,FALSE,"Switch Ports";"Ports2",#N/A,FALSE,"Switch Ports"}</definedName>
    <definedName name="buscase" hidden="1">{"cover",#N/A,FALSE,"Cover Page";"PnLBase",#N/A,FALSE,"Summary P&amp;L";"PnLOpex",#N/A,FALSE,"Summary P&amp;L";"PnLOpexRevenue",#N/A,FALSE,"Summary P&amp;L";"PnL MANS Revenue",#N/A,FALSE,"Summary P&amp;L";"PnL Consolidated",#N/A,FALSE,"Summary P&amp;L";"IRR",#N/A,FALSE,"Investment Appraisal";"London Revenues",#N/A,FALSE,"London";"Manchester Revenues",#N/A,FALSE,"Manchester";"Birmingham Revenues",#N/A,FALSE,"Birmingham";"Liverpool Revenues",#N/A,FALSE,"Liverpool";"Leeds Revenues",#N/A,FALSE,"Leeds";"Sheffield Revenues",#N/A,FALSE,"Sheffield";"Glasgow Revenues",#N/A,FALSE,"Glasgow";"Edinburgh Revenues",#N/A,FALSE,"Edinburgh";"Bristol Revenues",#N/A,FALSE,"Bristol";"Summary Capex and Depreciation",#N/A,FALSE,"Capex1";"Capex London",#N/A,FALSE,"Capex1";"Capex Manchester",#N/A,FALSE,"Capex1";"Capex Birmingham",#N/A,FALSE,"Capex1";"Capex Liverpool",#N/A,FALSE,"Capex1";"Capex Leeds",#N/A,FALSE,"Capex1";"Capex Sheffield",#N/A,FALSE,"Capex1";"Capex Glasgow",#N/A,FALSE,"Capex1";"Capex Edinburgh",#N/A,FALSE,"Capex1";"Capex Bristol",#N/A,FALSE,"Capex1";"Capex Sceotland",#N/A,FALSE,"Capex1";"Capex2 Breakdown1",#N/A,FALSE,"Capex2";"Capex2 Breakdown2",#N/A,FALSE,"Capex2";"UK Market",#N/A,FALSE,"UK Market";"MANS Business Shares",#N/A,FALSE,"UK Market";"MANS Ranking",#N/A,FALSE,"UK Market";"MANS Market Shares",#N/A,FALSE,"Market Shares";"Traffic1",#N/A,FALSE,"Traffic";"Traffic2",#N/A,FALSE,"Traffic";"Customer Sites",#N/A,FALSE,"Customer Sites";"Customer Sites2",#N/A,FALSE,"Customer Sites";"Ports1",#N/A,FALSE,"Switch Ports";"Ports2",#N/A,FALSE,"Switch Ports"}</definedName>
    <definedName name="CBWorkbookPriority" hidden="1">-601901088</definedName>
    <definedName name="Charges_d_exploitation">Hypothèses!$C$95:$BA$96</definedName>
    <definedName name="CMPC">Hypothèses!$C$56:$BA$57</definedName>
    <definedName name="coeffexpost">'Calcul du coefficient ex-post'!$C$19:$AZ$19</definedName>
    <definedName name="Coefficient_expost">Hypothèses!$C$29:$BA$30</definedName>
    <definedName name="Cofinancement">Hypothèses!$C$32:$BA$34</definedName>
    <definedName name="Cofinancement_générique">Hypothèses!#REF!</definedName>
    <definedName name="Cout_programmée">Hypothèses!$C$65:$D$66</definedName>
    <definedName name="Cout_raccordable">Hypothèses!$C$68:$D$69</definedName>
    <definedName name="dddd" hidden="1">{"cover",#N/A,FALSE,"Cover Page";"PnLBase",#N/A,FALSE,"Summary P&amp;L";"PnLOpex",#N/A,FALSE,"Summary P&amp;L";"PnLOpexRevenue",#N/A,FALSE,"Summary P&amp;L";"PnL MANS Revenue",#N/A,FALSE,"Summary P&amp;L";"PnL Consolidated",#N/A,FALSE,"Summary P&amp;L";"IRR",#N/A,FALSE,"Investment Appraisal";"London Revenues",#N/A,FALSE,"London";"Manchester Revenues",#N/A,FALSE,"Manchester";"Birmingham Revenues",#N/A,FALSE,"Birmingham";"Liverpool Revenues",#N/A,FALSE,"Liverpool";"Leeds Revenues",#N/A,FALSE,"Leeds";"Sheffield Revenues",#N/A,FALSE,"Sheffield";"Glasgow Revenues",#N/A,FALSE,"Glasgow";"Edinburgh Revenues",#N/A,FALSE,"Edinburgh";"Bristol Revenues",#N/A,FALSE,"Bristol";"Summary Capex and Depreciation",#N/A,FALSE,"Capex1";"Capex London",#N/A,FALSE,"Capex1";"Capex Manchester",#N/A,FALSE,"Capex1";"Capex Birmingham",#N/A,FALSE,"Capex1";"Capex Liverpool",#N/A,FALSE,"Capex1";"Capex Leeds",#N/A,FALSE,"Capex1";"Capex Sheffield",#N/A,FALSE,"Capex1";"Capex Glasgow",#N/A,FALSE,"Capex1";"Capex Edinburgh",#N/A,FALSE,"Capex1";"Capex Bristol",#N/A,FALSE,"Capex1";"Capex Sceotland",#N/A,FALSE,"Capex1";"Capex2 Breakdown1",#N/A,FALSE,"Capex2";"Capex2 Breakdown2",#N/A,FALSE,"Capex2";"UK Market",#N/A,FALSE,"UK Market";"MANS Business Shares",#N/A,FALSE,"UK Market";"MANS Ranking",#N/A,FALSE,"UK Market";"MANS Market Shares",#N/A,FALSE,"Market Shares";"Traffic1",#N/A,FALSE,"Traffic";"Traffic2",#N/A,FALSE,"Traffic";"Customer Sites",#N/A,FALSE,"Customer Sites";"Customer Sites2",#N/A,FALSE,"Customer Sites";"Ports1",#N/A,FALSE,"Switch Ports";"Ports2",#N/A,FALSE,"Switch Ports"}</definedName>
    <definedName name="definit" hidden="1">{"cover",#N/A,FALSE,"Cover Page";"PnLBase",#N/A,FALSE,"Summary P&amp;L";"PnLOpex",#N/A,FALSE,"Summary P&amp;L";"PnLOpexRevenue",#N/A,FALSE,"Summary P&amp;L";"PnL MANS Revenue",#N/A,FALSE,"Summary P&amp;L";"PnL Consolidated",#N/A,FALSE,"Summary P&amp;L";"IRR",#N/A,FALSE,"Investment Appraisal";"London Revenues",#N/A,FALSE,"London";"Manchester Revenues",#N/A,FALSE,"Manchester";"Birmingham Revenues",#N/A,FALSE,"Birmingham";"Liverpool Revenues",#N/A,FALSE,"Liverpool";"Leeds Revenues",#N/A,FALSE,"Leeds";"Sheffield Revenues",#N/A,FALSE,"Sheffield";"Glasgow Revenues",#N/A,FALSE,"Glasgow";"Edinburgh Revenues",#N/A,FALSE,"Edinburgh";"Bristol Revenues",#N/A,FALSE,"Bristol";"Summary Capex and Depreciation",#N/A,FALSE,"Capex1";"Capex London",#N/A,FALSE,"Capex1";"Capex Manchester",#N/A,FALSE,"Capex1";"Capex Birmingham",#N/A,FALSE,"Capex1";"Capex Liverpool",#N/A,FALSE,"Capex1";"Capex Leeds",#N/A,FALSE,"Capex1";"Capex Sheffield",#N/A,FALSE,"Capex1";"Capex Glasgow",#N/A,FALSE,"Capex1";"Capex Edinburgh",#N/A,FALSE,"Capex1";"Capex Bristol",#N/A,FALSE,"Capex1";"Capex Sceotland",#N/A,FALSE,"Capex1";"Capex2 Breakdown1",#N/A,FALSE,"Capex2";"Capex2 Breakdown2",#N/A,FALSE,"Capex2";"UK Market",#N/A,FALSE,"UK Market";"MANS Business Shares",#N/A,FALSE,"UK Market";"MANS Ranking",#N/A,FALSE,"UK Market";"MANS Market Shares",#N/A,FALSE,"Market Shares";"Traffic1",#N/A,FALSE,"Traffic";"Traffic2",#N/A,FALSE,"Traffic";"Customer Sites",#N/A,FALSE,"Customer Sites";"Customer Sites2",#N/A,FALSE,"Customer Sites";"Ports1",#N/A,FALSE,"Switch Ports";"Ports2",#N/A,FALSE,"Switch Ports"}</definedName>
    <definedName name="definitive" hidden="1">{"cover",#N/A,FALSE,"Cover Page";"PnLBase",#N/A,FALSE,"Summary P&amp;L";"PnLOpex",#N/A,FALSE,"Summary P&amp;L";"PnLOpexRevenue",#N/A,FALSE,"Summary P&amp;L";"PnL MANS Revenue",#N/A,FALSE,"Summary P&amp;L";"PnL Consolidated",#N/A,FALSE,"Summary P&amp;L";"IRR",#N/A,FALSE,"Investment Appraisal";"London Revenues",#N/A,FALSE,"London";"Manchester Revenues",#N/A,FALSE,"Manchester";"Birmingham Revenues",#N/A,FALSE,"Birmingham";"Liverpool Revenues",#N/A,FALSE,"Liverpool";"Leeds Revenues",#N/A,FALSE,"Leeds";"Sheffield Revenues",#N/A,FALSE,"Sheffield";"Glasgow Revenues",#N/A,FALSE,"Glasgow";"Edinburgh Revenues",#N/A,FALSE,"Edinburgh";"Bristol Revenues",#N/A,FALSE,"Bristol";"Summary Capex and Depreciation",#N/A,FALSE,"Capex1";"Capex London",#N/A,FALSE,"Capex1";"Capex Manchester",#N/A,FALSE,"Capex1";"Capex Birmingham",#N/A,FALSE,"Capex1";"Capex Liverpool",#N/A,FALSE,"Capex1";"Capex Leeds",#N/A,FALSE,"Capex1";"Capex Sheffield",#N/A,FALSE,"Capex1";"Capex Glasgow",#N/A,FALSE,"Capex1";"Capex Edinburgh",#N/A,FALSE,"Capex1";"Capex Bristol",#N/A,FALSE,"Capex1";"Capex Sceotland",#N/A,FALSE,"Capex1";"Capex2 Breakdown1",#N/A,FALSE,"Capex2";"Capex2 Breakdown2",#N/A,FALSE,"Capex2";"UK Market",#N/A,FALSE,"UK Market";"MANS Business Shares",#N/A,FALSE,"UK Market";"MANS Ranking",#N/A,FALSE,"UK Market";"MANS Market Shares",#N/A,FALSE,"Market Shares";"Traffic1",#N/A,FALSE,"Traffic";"Traffic2",#N/A,FALSE,"Traffic";"Customer Sites",#N/A,FALSE,"Customer Sites";"Customer Sites2",#N/A,FALSE,"Customer Sites";"Ports1",#N/A,FALSE,"Switch Ports";"Ports2",#N/A,FALSE,"Switch Ports"}</definedName>
    <definedName name="Définitive" hidden="1">{"cover",#N/A,FALSE,"Cover Page";"PnLBase",#N/A,FALSE,"Summary P&amp;L";"PnLOpex",#N/A,FALSE,"Summary P&amp;L";"PnLOpexRevenue",#N/A,FALSE,"Summary P&amp;L";"PnL MANS Revenue",#N/A,FALSE,"Summary P&amp;L";"PnL Consolidated",#N/A,FALSE,"Summary P&amp;L";"IRR",#N/A,FALSE,"Investment Appraisal";"London Revenues",#N/A,FALSE,"London";"Manchester Revenues",#N/A,FALSE,"Manchester";"Birmingham Revenues",#N/A,FALSE,"Birmingham";"Liverpool Revenues",#N/A,FALSE,"Liverpool";"Leeds Revenues",#N/A,FALSE,"Leeds";"Sheffield Revenues",#N/A,FALSE,"Sheffield";"Glasgow Revenues",#N/A,FALSE,"Glasgow";"Edinburgh Revenues",#N/A,FALSE,"Edinburgh";"Bristol Revenues",#N/A,FALSE,"Bristol";"Summary Capex and Depreciation",#N/A,FALSE,"Capex1";"Capex London",#N/A,FALSE,"Capex1";"Capex Manchester",#N/A,FALSE,"Capex1";"Capex Birmingham",#N/A,FALSE,"Capex1";"Capex Liverpool",#N/A,FALSE,"Capex1";"Capex Leeds",#N/A,FALSE,"Capex1";"Capex Sheffield",#N/A,FALSE,"Capex1";"Capex Glasgow",#N/A,FALSE,"Capex1";"Capex Edinburgh",#N/A,FALSE,"Capex1";"Capex Bristol",#N/A,FALSE,"Capex1";"Capex Sceotland",#N/A,FALSE,"Capex1";"Capex2 Breakdown1",#N/A,FALSE,"Capex2";"Capex2 Breakdown2",#N/A,FALSE,"Capex2";"UK Market",#N/A,FALSE,"UK Market";"MANS Business Shares",#N/A,FALSE,"UK Market";"MANS Ranking",#N/A,FALSE,"UK Market";"MANS Market Shares",#N/A,FALSE,"Market Shares";"Traffic1",#N/A,FALSE,"Traffic";"Traffic2",#N/A,FALSE,"Traffic";"Customer Sites",#N/A,FALSE,"Customer Sites";"Customer Sites2",#N/A,FALSE,"Customer Sites";"Ports1",#N/A,FALSE,"Switch Ports";"Ports2",#N/A,FALSE,"Switch Ports"}</definedName>
    <definedName name="dsp" hidden="1">{"cover",#N/A,FALSE,"Cover Page";"PnLBase",#N/A,FALSE,"Summary P&amp;L";"PnLOpex",#N/A,FALSE,"Summary P&amp;L";"PnLOpexRevenue",#N/A,FALSE,"Summary P&amp;L";"PnL MANS Revenue",#N/A,FALSE,"Summary P&amp;L";"PnL Consolidated",#N/A,FALSE,"Summary P&amp;L";"IRR",#N/A,FALSE,"Investment Appraisal";"London Revenues",#N/A,FALSE,"London";"Manchester Revenues",#N/A,FALSE,"Manchester";"Birmingham Revenues",#N/A,FALSE,"Birmingham";"Liverpool Revenues",#N/A,FALSE,"Liverpool";"Leeds Revenues",#N/A,FALSE,"Leeds";"Sheffield Revenues",#N/A,FALSE,"Sheffield";"Glasgow Revenues",#N/A,FALSE,"Glasgow";"Edinburgh Revenues",#N/A,FALSE,"Edinburgh";"Bristol Revenues",#N/A,FALSE,"Bristol";"Summary Capex and Depreciation",#N/A,FALSE,"Capex1";"Capex London",#N/A,FALSE,"Capex1";"Capex Manchester",#N/A,FALSE,"Capex1";"Capex Birmingham",#N/A,FALSE,"Capex1";"Capex Liverpool",#N/A,FALSE,"Capex1";"Capex Leeds",#N/A,FALSE,"Capex1";"Capex Sheffield",#N/A,FALSE,"Capex1";"Capex Glasgow",#N/A,FALSE,"Capex1";"Capex Edinburgh",#N/A,FALSE,"Capex1";"Capex Bristol",#N/A,FALSE,"Capex1";"Capex Sceotland",#N/A,FALSE,"Capex1";"Capex2 Breakdown1",#N/A,FALSE,"Capex2";"Capex2 Breakdown2",#N/A,FALSE,"Capex2";"UK Market",#N/A,FALSE,"UK Market";"MANS Business Shares",#N/A,FALSE,"UK Market";"MANS Ranking",#N/A,FALSE,"UK Market";"MANS Market Shares",#N/A,FALSE,"Market Shares";"Traffic1",#N/A,FALSE,"Traffic";"Traffic2",#N/A,FALSE,"Traffic";"Customer Sites",#N/A,FALSE,"Customer Sites";"Customer Sites2",#N/A,FALSE,"Customer Sites";"Ports1",#N/A,FALSE,"Switch Ports";"Ports2",#N/A,FALSE,"Switch Ports"}</definedName>
    <definedName name="Durée_de_vie">Hypothèses!$D$1:$BA$1</definedName>
    <definedName name="fgh" hidden="1">{"cover",#N/A,FALSE,"Cover Page";"PnLBase",#N/A,FALSE,"Summary P&amp;L";"PnLOpex",#N/A,FALSE,"Summary P&amp;L";"PnLOpexRevenue",#N/A,FALSE,"Summary P&amp;L";"PnL MANS Revenue",#N/A,FALSE,"Summary P&amp;L";"PnL Consolidated",#N/A,FALSE,"Summary P&amp;L";"IRR",#N/A,FALSE,"Investment Appraisal";"London Revenues",#N/A,FALSE,"London";"Manchester Revenues",#N/A,FALSE,"Manchester";"Birmingham Revenues",#N/A,FALSE,"Birmingham";"Liverpool Revenues",#N/A,FALSE,"Liverpool";"Leeds Revenues",#N/A,FALSE,"Leeds";"Sheffield Revenues",#N/A,FALSE,"Sheffield";"Glasgow Revenues",#N/A,FALSE,"Glasgow";"Edinburgh Revenues",#N/A,FALSE,"Edinburgh";"Bristol Revenues",#N/A,FALSE,"Bristol";"Summary Capex and Depreciation",#N/A,FALSE,"Capex1";"Capex London",#N/A,FALSE,"Capex1";"Capex Manchester",#N/A,FALSE,"Capex1";"Capex Birmingham",#N/A,FALSE,"Capex1";"Capex Liverpool",#N/A,FALSE,"Capex1";"Capex Leeds",#N/A,FALSE,"Capex1";"Capex Sheffield",#N/A,FALSE,"Capex1";"Capex Glasgow",#N/A,FALSE,"Capex1";"Capex Edinburgh",#N/A,FALSE,"Capex1";"Capex Bristol",#N/A,FALSE,"Capex1";"Capex Sceotland",#N/A,FALSE,"Capex1";"Capex2 Breakdown1",#N/A,FALSE,"Capex2";"Capex2 Breakdown2",#N/A,FALSE,"Capex2";"UK Market",#N/A,FALSE,"UK Market";"MANS Business Shares",#N/A,FALSE,"UK Market";"MANS Ranking",#N/A,FALSE,"UK Market";"MANS Market Shares",#N/A,FALSE,"Market Shares";"Traffic1",#N/A,FALSE,"Traffic";"Traffic2",#N/A,FALSE,"Traffic";"Customer Sites",#N/A,FALSE,"Customer Sites";"Customer Sites2",#N/A,FALSE,"Customer Sites";"Ports1",#N/A,FALSE,"Switch Ports";"Ports2",#N/A,FALSE,"Switch Ports"}</definedName>
    <definedName name="FRFFG" hidden="1">{"cover",#N/A,FALSE,"Cover Page";"PnLBase",#N/A,FALSE,"Summary P&amp;L";"PnLOpex",#N/A,FALSE,"Summary P&amp;L";"PnLOpexRevenue",#N/A,FALSE,"Summary P&amp;L";"PnL MANS Revenue",#N/A,FALSE,"Summary P&amp;L";"PnL Consolidated",#N/A,FALSE,"Summary P&amp;L";"IRR",#N/A,FALSE,"Investment Appraisal";"London Revenues",#N/A,FALSE,"London";"Manchester Revenues",#N/A,FALSE,"Manchester";"Birmingham Revenues",#N/A,FALSE,"Birmingham";"Liverpool Revenues",#N/A,FALSE,"Liverpool";"Leeds Revenues",#N/A,FALSE,"Leeds";"Sheffield Revenues",#N/A,FALSE,"Sheffield";"Glasgow Revenues",#N/A,FALSE,"Glasgow";"Edinburgh Revenues",#N/A,FALSE,"Edinburgh";"Bristol Revenues",#N/A,FALSE,"Bristol";"Summary Capex and Depreciation",#N/A,FALSE,"Capex1";"Capex London",#N/A,FALSE,"Capex1";"Capex Manchester",#N/A,FALSE,"Capex1";"Capex Birmingham",#N/A,FALSE,"Capex1";"Capex Liverpool",#N/A,FALSE,"Capex1";"Capex Leeds",#N/A,FALSE,"Capex1";"Capex Sheffield",#N/A,FALSE,"Capex1";"Capex Glasgow",#N/A,FALSE,"Capex1";"Capex Edinburgh",#N/A,FALSE,"Capex1";"Capex Bristol",#N/A,FALSE,"Capex1";"Capex Sceotland",#N/A,FALSE,"Capex1";"Capex2 Breakdown1",#N/A,FALSE,"Capex2";"Capex2 Breakdown2",#N/A,FALSE,"Capex2";"UK Market",#N/A,FALSE,"UK Market";"MANS Business Shares",#N/A,FALSE,"UK Market";"MANS Ranking",#N/A,FALSE,"UK Market";"MANS Market Shares",#N/A,FALSE,"Market Shares";"Traffic1",#N/A,FALSE,"Traffic";"Traffic2",#N/A,FALSE,"Traffic";"Customer Sites",#N/A,FALSE,"Customer Sites";"Customer Sites2",#N/A,FALSE,"Customer Sites";"Ports1",#N/A,FALSE,"Switch Ports";"Ports2",#N/A,FALSE,"Switch Ports"}</definedName>
    <definedName name="grg" hidden="1">{"cover",#N/A,FALSE,"Cover Page";"PnLBase",#N/A,FALSE,"Summary P&amp;L";"PnLOpex",#N/A,FALSE,"Summary P&amp;L";"PnLOpexRevenue",#N/A,FALSE,"Summary P&amp;L";"PnL MANS Revenue",#N/A,FALSE,"Summary P&amp;L";"PnL Consolidated",#N/A,FALSE,"Summary P&amp;L";"IRR",#N/A,FALSE,"Investment Appraisal";"London Revenues",#N/A,FALSE,"London";"Manchester Revenues",#N/A,FALSE,"Manchester";"Birmingham Revenues",#N/A,FALSE,"Birmingham";"Liverpool Revenues",#N/A,FALSE,"Liverpool";"Leeds Revenues",#N/A,FALSE,"Leeds";"Sheffield Revenues",#N/A,FALSE,"Sheffield";"Glasgow Revenues",#N/A,FALSE,"Glasgow";"Edinburgh Revenues",#N/A,FALSE,"Edinburgh";"Bristol Revenues",#N/A,FALSE,"Bristol";"Summary Capex and Depreciation",#N/A,FALSE,"Capex1";"Capex London",#N/A,FALSE,"Capex1";"Capex Manchester",#N/A,FALSE,"Capex1";"Capex Birmingham",#N/A,FALSE,"Capex1";"Capex Liverpool",#N/A,FALSE,"Capex1";"Capex Leeds",#N/A,FALSE,"Capex1";"Capex Sheffield",#N/A,FALSE,"Capex1";"Capex Glasgow",#N/A,FALSE,"Capex1";"Capex Edinburgh",#N/A,FALSE,"Capex1";"Capex Bristol",#N/A,FALSE,"Capex1";"Capex Sceotland",#N/A,FALSE,"Capex1";"Capex2 Breakdown1",#N/A,FALSE,"Capex2";"Capex2 Breakdown2",#N/A,FALSE,"Capex2";"UK Market",#N/A,FALSE,"UK Market";"MANS Business Shares",#N/A,FALSE,"UK Market";"MANS Ranking",#N/A,FALSE,"UK Market";"MANS Market Shares",#N/A,FALSE,"Market Shares";"Traffic1",#N/A,FALSE,"Traffic";"Traffic2",#N/A,FALSE,"Traffic";"Customer Sites",#N/A,FALSE,"Customer Sites";"Customer Sites2",#N/A,FALSE,"Customer Sites";"Ports1",#N/A,FALSE,"Switch Ports";"Ports2",#N/A,FALSE,"Switch Ports"}</definedName>
    <definedName name="Inflation">Hypothèses!$C$62:$BA$63</definedName>
    <definedName name="Lignes_programmées">Hypothèses!$C$10:$BA$12</definedName>
    <definedName name="Lignes_raccordables">Hypothèses!$C$18:$BA$19</definedName>
    <definedName name="Pdm">Hypothèses!$C$108:$BA$110</definedName>
    <definedName name="Prime_risque_cofi">Hypothèses!$C$59:$BA$60</definedName>
    <definedName name="Prime_risque_expost">Hypothèses!$C$24:$BA$25</definedName>
    <definedName name="Prime_risque_loc">Hypothèses!$C$105:$BA$106</definedName>
    <definedName name="print" hidden="1">{"cover",#N/A,FALSE,"Cover Page";"PnLBase",#N/A,FALSE,"Summary P&amp;L";"PnLOpex",#N/A,FALSE,"Summary P&amp;L";"PnLOpexRevenue",#N/A,FALSE,"Summary P&amp;L";"PnL MANS Revenue",#N/A,FALSE,"Summary P&amp;L";"PnL Consolidated",#N/A,FALSE,"Summary P&amp;L";"IRR",#N/A,FALSE,"Investment Appraisal";"London Revenues",#N/A,FALSE,"London";"Manchester Revenues",#N/A,FALSE,"Manchester";"Birmingham Revenues",#N/A,FALSE,"Birmingham";"Liverpool Revenues",#N/A,FALSE,"Liverpool";"Leeds Revenues",#N/A,FALSE,"Leeds";"Sheffield Revenues",#N/A,FALSE,"Sheffield";"Glasgow Revenues",#N/A,FALSE,"Glasgow";"Edinburgh Revenues",#N/A,FALSE,"Edinburgh";"Bristol Revenues",#N/A,FALSE,"Bristol";"Summary Capex and Depreciation",#N/A,FALSE,"Capex1";"Capex London",#N/A,FALSE,"Capex1";"Capex Manchester",#N/A,FALSE,"Capex1";"Capex Birmingham",#N/A,FALSE,"Capex1";"Capex Liverpool",#N/A,FALSE,"Capex1";"Capex Leeds",#N/A,FALSE,"Capex1";"Capex Sheffield",#N/A,FALSE,"Capex1";"Capex Glasgow",#N/A,FALSE,"Capex1";"Capex Edinburgh",#N/A,FALSE,"Capex1";"Capex Bristol",#N/A,FALSE,"Capex1";"Capex Sceotland",#N/A,FALSE,"Capex1";"Capex2 Breakdown1",#N/A,FALSE,"Capex2";"Capex2 Breakdown2",#N/A,FALSE,"Capex2";"UK Market",#N/A,FALSE,"UK Market";"MANS Business Shares",#N/A,FALSE,"UK Market";"MANS Ranking",#N/A,FALSE,"UK Market";"MANS Market Shares",#N/A,FALSE,"Market Shares";"Traffic1",#N/A,FALSE,"Traffic";"Traffic2",#N/A,FALSE,"Traffic";"Customer Sites",#N/A,FALSE,"Customer Sites";"Customer Sites2",#N/A,FALSE,"Customer Sites";"Ports1",#N/A,FALSE,"Switch Ports";"Ports2",#N/A,FALSE,"Switch Ports"}</definedName>
    <definedName name="Prix_programmée">Hypothèses!$C$36:$D$37</definedName>
    <definedName name="Prix_raccordable">Hypothèses!$C$39:$D$40</definedName>
    <definedName name="Prix_renouvellement">Hypothèses!$C$43:$D$44</definedName>
    <definedName name="Taux_pénétration">Hypothèses!$C$49:$BA$52</definedName>
    <definedName name="tire" hidden="1">{"cover",#N/A,FALSE,"Cover Page";"PnLBase",#N/A,FALSE,"Summary P&amp;L";"PnLOpex",#N/A,FALSE,"Summary P&amp;L";"PnLOpexRevenue",#N/A,FALSE,"Summary P&amp;L";"PnL MANS Revenue",#N/A,FALSE,"Summary P&amp;L";"PnL Consolidated",#N/A,FALSE,"Summary P&amp;L";"IRR",#N/A,FALSE,"Investment Appraisal";"London Revenues",#N/A,FALSE,"London";"Manchester Revenues",#N/A,FALSE,"Manchester";"Birmingham Revenues",#N/A,FALSE,"Birmingham";"Liverpool Revenues",#N/A,FALSE,"Liverpool";"Leeds Revenues",#N/A,FALSE,"Leeds";"Sheffield Revenues",#N/A,FALSE,"Sheffield";"Glasgow Revenues",#N/A,FALSE,"Glasgow";"Edinburgh Revenues",#N/A,FALSE,"Edinburgh";"Bristol Revenues",#N/A,FALSE,"Bristol";"Summary Capex and Depreciation",#N/A,FALSE,"Capex1";"Capex London",#N/A,FALSE,"Capex1";"Capex Manchester",#N/A,FALSE,"Capex1";"Capex Birmingham",#N/A,FALSE,"Capex1";"Capex Liverpool",#N/A,FALSE,"Capex1";"Capex Leeds",#N/A,FALSE,"Capex1";"Capex Sheffield",#N/A,FALSE,"Capex1";"Capex Glasgow",#N/A,FALSE,"Capex1";"Capex Edinburgh",#N/A,FALSE,"Capex1";"Capex Bristol",#N/A,FALSE,"Capex1";"Capex Sceotland",#N/A,FALSE,"Capex1";"Capex2 Breakdown1",#N/A,FALSE,"Capex2";"Capex2 Breakdown2",#N/A,FALSE,"Capex2";"UK Market",#N/A,FALSE,"UK Market";"MANS Business Shares",#N/A,FALSE,"UK Market";"MANS Ranking",#N/A,FALSE,"UK Market";"MANS Market Shares",#N/A,FALSE,"Market Shares";"Traffic1",#N/A,FALSE,"Traffic";"Traffic2",#N/A,FALSE,"Traffic";"Customer Sites",#N/A,FALSE,"Customer Sites";"Customer Sites2",#N/A,FALSE,"Customer Sites";"Ports1",#N/A,FALSE,"Switch Ports";"Ports2",#N/A,FALSE,"Switch Ports"}</definedName>
    <definedName name="trn" hidden="1">{"cover",#N/A,FALSE,"Cover Page";"PnLBase",#N/A,FALSE,"Summary P&amp;L";"PnLOpex",#N/A,FALSE,"Summary P&amp;L";"PnLOpexRevenue",#N/A,FALSE,"Summary P&amp;L";"PnL MANS Revenue",#N/A,FALSE,"Summary P&amp;L";"PnL Consolidated",#N/A,FALSE,"Summary P&amp;L";"IRR",#N/A,FALSE,"Investment Appraisal";"London Revenues",#N/A,FALSE,"London";"Manchester Revenues",#N/A,FALSE,"Manchester";"Birmingham Revenues",#N/A,FALSE,"Birmingham";"Liverpool Revenues",#N/A,FALSE,"Liverpool";"Leeds Revenues",#N/A,FALSE,"Leeds";"Sheffield Revenues",#N/A,FALSE,"Sheffield";"Glasgow Revenues",#N/A,FALSE,"Glasgow";"Edinburgh Revenues",#N/A,FALSE,"Edinburgh";"Bristol Revenues",#N/A,FALSE,"Bristol";"Summary Capex and Depreciation",#N/A,FALSE,"Capex1";"Capex London",#N/A,FALSE,"Capex1";"Capex Manchester",#N/A,FALSE,"Capex1";"Capex Birmingham",#N/A,FALSE,"Capex1";"Capex Liverpool",#N/A,FALSE,"Capex1";"Capex Leeds",#N/A,FALSE,"Capex1";"Capex Sheffield",#N/A,FALSE,"Capex1";"Capex Glasgow",#N/A,FALSE,"Capex1";"Capex Edinburgh",#N/A,FALSE,"Capex1";"Capex Bristol",#N/A,FALSE,"Capex1";"Capex Sceotland",#N/A,FALSE,"Capex1";"Capex2 Breakdown1",#N/A,FALSE,"Capex2";"Capex2 Breakdown2",#N/A,FALSE,"Capex2";"UK Market",#N/A,FALSE,"UK Market";"MANS Business Shares",#N/A,FALSE,"UK Market";"MANS Ranking",#N/A,FALSE,"UK Market";"MANS Market Shares",#N/A,FALSE,"Market Shares";"Traffic1",#N/A,FALSE,"Traffic";"Traffic2",#N/A,FALSE,"Traffic";"Customer Sites",#N/A,FALSE,"Customer Sites";"Customer Sites2",#N/A,FALSE,"Customer Sites";"Ports1",#N/A,FALSE,"Switch Ports";"Ports2",#N/A,FALSE,"Switch Ports"}</definedName>
    <definedName name="Vitesse_raccordables">Hypothèses!$C$14:$H$16</definedName>
    <definedName name="vrn" hidden="1">{"cover",#N/A,FALSE,"Cover Page";"PnLBase",#N/A,FALSE,"Summary P&amp;L";"PnLOpex",#N/A,FALSE,"Summary P&amp;L";"PnLOpexRevenue",#N/A,FALSE,"Summary P&amp;L";"PnL MANS Revenue",#N/A,FALSE,"Summary P&amp;L";"PnL Consolidated",#N/A,FALSE,"Summary P&amp;L";"IRR",#N/A,FALSE,"Investment Appraisal";"London Revenues",#N/A,FALSE,"London";"Manchester Revenues",#N/A,FALSE,"Manchester";"Birmingham Revenues",#N/A,FALSE,"Birmingham";"Liverpool Revenues",#N/A,FALSE,"Liverpool";"Leeds Revenues",#N/A,FALSE,"Leeds";"Sheffield Revenues",#N/A,FALSE,"Sheffield";"Glasgow Revenues",#N/A,FALSE,"Glasgow";"Edinburgh Revenues",#N/A,FALSE,"Edinburgh";"Bristol Revenues",#N/A,FALSE,"Bristol";"Summary Capex and Depreciation",#N/A,FALSE,"Capex1";"Capex London",#N/A,FALSE,"Capex1";"Capex Manchester",#N/A,FALSE,"Capex1";"Capex Birmingham",#N/A,FALSE,"Capex1";"Capex Liverpool",#N/A,FALSE,"Capex1";"Capex Leeds",#N/A,FALSE,"Capex1";"Capex Sheffield",#N/A,FALSE,"Capex1";"Capex Glasgow",#N/A,FALSE,"Capex1";"Capex Edinburgh",#N/A,FALSE,"Capex1";"Capex Bristol",#N/A,FALSE,"Capex1";"Capex Sceotland",#N/A,FALSE,"Capex1";"Capex2 Breakdown1",#N/A,FALSE,"Capex2";"Capex2 Breakdown2",#N/A,FALSE,"Capex2";"UK Market",#N/A,FALSE,"UK Market";"MANS Business Shares",#N/A,FALSE,"UK Market";"MANS Ranking",#N/A,FALSE,"UK Market";"MANS Market Shares",#N/A,FALSE,"Market Shares";"Traffic1",#N/A,FALSE,"Traffic";"Traffic2",#N/A,FALSE,"Traffic";"Customer Sites",#N/A,FALSE,"Customer Sites";"Customer Sites2",#N/A,FALSE,"Customer Sites";"Ports1",#N/A,FALSE,"Switch Ports";"Ports2",#N/A,FALSE,"Switch Ports"}</definedName>
    <definedName name="wrn.Print._.Entire._.Business._.Case." hidden="1">{"cover",#N/A,FALSE,"Cover Page";"PnLBase",#N/A,FALSE,"Summary P&amp;L";"PnLOpex",#N/A,FALSE,"Summary P&amp;L";"PnLOpexRevenue",#N/A,FALSE,"Summary P&amp;L";"PnL MANS Revenue",#N/A,FALSE,"Summary P&amp;L";"PnL Consolidated",#N/A,FALSE,"Summary P&amp;L";"IRR",#N/A,FALSE,"Investment Appraisal";"London Revenues",#N/A,FALSE,"London";"Manchester Revenues",#N/A,FALSE,"Manchester";"Birmingham Revenues",#N/A,FALSE,"Birmingham";"Liverpool Revenues",#N/A,FALSE,"Liverpool";"Leeds Revenues",#N/A,FALSE,"Leeds";"Sheffield Revenues",#N/A,FALSE,"Sheffield";"Glasgow Revenues",#N/A,FALSE,"Glasgow";"Edinburgh Revenues",#N/A,FALSE,"Edinburgh";"Bristol Revenues",#N/A,FALSE,"Bristol";"Summary Capex and Depreciation",#N/A,FALSE,"Capex1";"Capex London",#N/A,FALSE,"Capex1";"Capex Manchester",#N/A,FALSE,"Capex1";"Capex Birmingham",#N/A,FALSE,"Capex1";"Capex Liverpool",#N/A,FALSE,"Capex1";"Capex Leeds",#N/A,FALSE,"Capex1";"Capex Sheffield",#N/A,FALSE,"Capex1";"Capex Glasgow",#N/A,FALSE,"Capex1";"Capex Edinburgh",#N/A,FALSE,"Capex1";"Capex Bristol",#N/A,FALSE,"Capex1";"Capex Sceotland",#N/A,FALSE,"Capex1";"Capex2 Breakdown1",#N/A,FALSE,"Capex2";"Capex2 Breakdown2",#N/A,FALSE,"Capex2";"UK Market",#N/A,FALSE,"UK Market";"MANS Business Shares",#N/A,FALSE,"UK Market";"MANS Ranking",#N/A,FALSE,"UK Market";"MANS Market Shares",#N/A,FALSE,"Market Shares";"Traffic1",#N/A,FALSE,"Traffic";"Traffic2",#N/A,FALSE,"Traffic";"Customer Sites",#N/A,FALSE,"Customer Sites";"Customer Sites2",#N/A,FALSE,"Customer Sites";"Ports1",#N/A,FALSE,"Switch Ports";"Ports2",#N/A,FALSE,"Switch Ports"}</definedName>
    <definedName name="wrn.print._.Entire._.Business._Case1." hidden="1">{"cover",#N/A,FALSE,"Cover Page";"PnLBase",#N/A,FALSE,"Summary P&amp;L";"PnLOpex",#N/A,FALSE,"Summary P&amp;L";"PnLOpexRevenue",#N/A,FALSE,"Summary P&amp;L";"PnL MANS Revenue",#N/A,FALSE,"Summary P&amp;L";"PnL Consolidated",#N/A,FALSE,"Summary P&amp;L";"IRR",#N/A,FALSE,"Investment Appraisal";"London Revenues",#N/A,FALSE,"London";"Manchester Revenues",#N/A,FALSE,"Manchester";"Birmingham Revenues",#N/A,FALSE,"Birmingham";"Liverpool Revenues",#N/A,FALSE,"Liverpool";"Leeds Revenues",#N/A,FALSE,"Leeds";"Sheffield Revenues",#N/A,FALSE,"Sheffield";"Glasgow Revenues",#N/A,FALSE,"Glasgow";"Edinburgh Revenues",#N/A,FALSE,"Edinburgh";"Bristol Revenues",#N/A,FALSE,"Bristol";"Summary Capex and Depreciation",#N/A,FALSE,"Capex1";"Capex London",#N/A,FALSE,"Capex1";"Capex Manchester",#N/A,FALSE,"Capex1";"Capex Birmingham",#N/A,FALSE,"Capex1";"Capex Liverpool",#N/A,FALSE,"Capex1";"Capex Leeds",#N/A,FALSE,"Capex1";"Capex Sheffield",#N/A,FALSE,"Capex1";"Capex Glasgow",#N/A,FALSE,"Capex1";"Capex Edinburgh",#N/A,FALSE,"Capex1";"Capex Bristol",#N/A,FALSE,"Capex1";"Capex Sceotland",#N/A,FALSE,"Capex1";"Capex2 Breakdown1",#N/A,FALSE,"Capex2";"Capex2 Breakdown2",#N/A,FALSE,"Capex2";"UK Market",#N/A,FALSE,"UK Market";"MANS Business Shares",#N/A,FALSE,"UK Market";"MANS Ranking",#N/A,FALSE,"UK Market";"MANS Market Shares",#N/A,FALSE,"Market Shares";"Traffic1",#N/A,FALSE,"Traffic";"Traffic2",#N/A,FALSE,"Traffic";"Customer Sites",#N/A,FALSE,"Customer Sites";"Customer Sites2",#N/A,FALSE,"Customer Sites";"Ports1",#N/A,FALSE,"Switch Ports";"Ports2",#N/A,FALSE,"Switch Ports"}</definedName>
  </definedNames>
  <calcPr calcId="145621"/>
</workbook>
</file>

<file path=xl/calcChain.xml><?xml version="1.0" encoding="utf-8"?>
<calcChain xmlns="http://schemas.openxmlformats.org/spreadsheetml/2006/main">
  <c r="B3" i="24" l="1"/>
  <c r="E138" i="13" l="1"/>
  <c r="F138" i="13"/>
  <c r="G138" i="13"/>
  <c r="H138" i="13"/>
  <c r="I138" i="13"/>
  <c r="J138" i="13"/>
  <c r="I6" i="24" s="1"/>
  <c r="K138" i="13"/>
  <c r="J6" i="24" s="1"/>
  <c r="L138" i="13"/>
  <c r="K6" i="24" s="1"/>
  <c r="M138" i="13"/>
  <c r="L6" i="24" s="1"/>
  <c r="D138" i="13"/>
  <c r="E135" i="13"/>
  <c r="F135" i="13"/>
  <c r="G135" i="13"/>
  <c r="H135" i="13"/>
  <c r="I135" i="13"/>
  <c r="H5" i="24" s="1"/>
  <c r="J135" i="13"/>
  <c r="I5" i="24" s="1"/>
  <c r="K135" i="13"/>
  <c r="J5" i="24" s="1"/>
  <c r="L135" i="13"/>
  <c r="K5" i="24" s="1"/>
  <c r="M135" i="13"/>
  <c r="L5" i="24" s="1"/>
  <c r="D135" i="13"/>
  <c r="N138" i="13" l="1"/>
  <c r="BA191" i="13"/>
  <c r="B15" i="28" l="1"/>
  <c r="B12" i="28"/>
  <c r="B12" i="24" l="1"/>
  <c r="B14" i="24"/>
  <c r="M14" i="24"/>
  <c r="N14" i="24"/>
  <c r="O14" i="24"/>
  <c r="P14" i="24"/>
  <c r="Q14" i="24"/>
  <c r="M12" i="24"/>
  <c r="N12" i="24"/>
  <c r="O12" i="24"/>
  <c r="P12" i="24"/>
  <c r="Q12" i="24"/>
  <c r="E191" i="13" l="1"/>
  <c r="D12" i="28" s="1"/>
  <c r="F191" i="13"/>
  <c r="E12" i="28" s="1"/>
  <c r="G191" i="13"/>
  <c r="F12" i="28" s="1"/>
  <c r="H191" i="13"/>
  <c r="G12" i="28" s="1"/>
  <c r="I191" i="13"/>
  <c r="H12" i="28" s="1"/>
  <c r="J191" i="13"/>
  <c r="I12" i="28" s="1"/>
  <c r="K191" i="13"/>
  <c r="J12" i="28" s="1"/>
  <c r="L191" i="13"/>
  <c r="K12" i="28" s="1"/>
  <c r="M191" i="13"/>
  <c r="L12" i="28" s="1"/>
  <c r="N191" i="13"/>
  <c r="M12" i="28" s="1"/>
  <c r="O191" i="13"/>
  <c r="N12" i="28" s="1"/>
  <c r="P191" i="13"/>
  <c r="O12" i="28" s="1"/>
  <c r="Q191" i="13"/>
  <c r="P12" i="28" s="1"/>
  <c r="R191" i="13"/>
  <c r="Q12" i="28" s="1"/>
  <c r="S191" i="13"/>
  <c r="R12" i="28" s="1"/>
  <c r="T191" i="13"/>
  <c r="S12" i="28" s="1"/>
  <c r="U191" i="13"/>
  <c r="T12" i="28" s="1"/>
  <c r="V191" i="13"/>
  <c r="U12" i="28" s="1"/>
  <c r="W191" i="13"/>
  <c r="V12" i="28" s="1"/>
  <c r="X191" i="13"/>
  <c r="W12" i="28" s="1"/>
  <c r="Y191" i="13"/>
  <c r="X12" i="28" s="1"/>
  <c r="Z191" i="13"/>
  <c r="Y12" i="28" s="1"/>
  <c r="AA191" i="13"/>
  <c r="Z12" i="28" s="1"/>
  <c r="AB191" i="13"/>
  <c r="AA12" i="28" s="1"/>
  <c r="AC191" i="13"/>
  <c r="AB12" i="28" s="1"/>
  <c r="AD191" i="13"/>
  <c r="AC12" i="28" s="1"/>
  <c r="AE191" i="13"/>
  <c r="AD12" i="28" s="1"/>
  <c r="AF191" i="13"/>
  <c r="AE12" i="28" s="1"/>
  <c r="AG191" i="13"/>
  <c r="AF12" i="28" s="1"/>
  <c r="AH191" i="13"/>
  <c r="AG12" i="28" s="1"/>
  <c r="AI191" i="13"/>
  <c r="AH12" i="28" s="1"/>
  <c r="AJ191" i="13"/>
  <c r="AI12" i="28" s="1"/>
  <c r="AK191" i="13"/>
  <c r="AJ12" i="28" s="1"/>
  <c r="AL191" i="13"/>
  <c r="AK12" i="28" s="1"/>
  <c r="AM191" i="13"/>
  <c r="AL12" i="28" s="1"/>
  <c r="AN191" i="13"/>
  <c r="AM12" i="28" s="1"/>
  <c r="AO191" i="13"/>
  <c r="AN12" i="28" s="1"/>
  <c r="AP191" i="13"/>
  <c r="AO12" i="28" s="1"/>
  <c r="AQ191" i="13"/>
  <c r="AP12" i="28" s="1"/>
  <c r="AR191" i="13"/>
  <c r="AQ12" i="28" s="1"/>
  <c r="AS191" i="13"/>
  <c r="AR12" i="28" s="1"/>
  <c r="AT191" i="13"/>
  <c r="AS12" i="28" s="1"/>
  <c r="AU191" i="13"/>
  <c r="AT12" i="28" s="1"/>
  <c r="AV191" i="13"/>
  <c r="AU12" i="28" s="1"/>
  <c r="AW191" i="13"/>
  <c r="AV12" i="28" s="1"/>
  <c r="AX191" i="13"/>
  <c r="AW12" i="28" s="1"/>
  <c r="AY191" i="13"/>
  <c r="AX12" i="28" s="1"/>
  <c r="AZ191" i="13"/>
  <c r="AY12" i="28" s="1"/>
  <c r="AZ12" i="28"/>
  <c r="D191" i="13"/>
  <c r="C12" i="28" s="1"/>
  <c r="B11" i="24" l="1"/>
  <c r="D119" i="13" l="1"/>
  <c r="B6" i="24" l="1"/>
  <c r="B5" i="24"/>
  <c r="D6" i="24"/>
  <c r="E6" i="24"/>
  <c r="F6" i="24"/>
  <c r="G6" i="24"/>
  <c r="D5" i="24"/>
  <c r="E5" i="24"/>
  <c r="F5" i="24"/>
  <c r="G5" i="24"/>
  <c r="C5" i="24"/>
  <c r="H6" i="24" l="1"/>
  <c r="C6" i="24"/>
  <c r="B5" i="28"/>
  <c r="B6" i="28"/>
  <c r="B4" i="28"/>
  <c r="D143" i="13"/>
  <c r="C5" i="28" s="1"/>
  <c r="BA143" i="13"/>
  <c r="AZ5" i="28" s="1"/>
  <c r="AZ143" i="13"/>
  <c r="AY5" i="28" s="1"/>
  <c r="AY143" i="13"/>
  <c r="AX5" i="28" s="1"/>
  <c r="AX143" i="13"/>
  <c r="AW5" i="28" s="1"/>
  <c r="AW143" i="13"/>
  <c r="AV5" i="28" s="1"/>
  <c r="AV143" i="13"/>
  <c r="AU5" i="28" s="1"/>
  <c r="AU143" i="13"/>
  <c r="AT5" i="28" s="1"/>
  <c r="AT143" i="13"/>
  <c r="AS5" i="28" s="1"/>
  <c r="AS143" i="13"/>
  <c r="AR5" i="28" s="1"/>
  <c r="AR143" i="13"/>
  <c r="AQ5" i="28" s="1"/>
  <c r="AQ143" i="13"/>
  <c r="AP5" i="28" s="1"/>
  <c r="AP143" i="13"/>
  <c r="AO5" i="28" s="1"/>
  <c r="AO143" i="13"/>
  <c r="AN5" i="28" s="1"/>
  <c r="AN143" i="13"/>
  <c r="AM5" i="28" s="1"/>
  <c r="AM143" i="13"/>
  <c r="AL5" i="28" s="1"/>
  <c r="AL143" i="13"/>
  <c r="AK5" i="28" s="1"/>
  <c r="AK143" i="13"/>
  <c r="AJ5" i="28" s="1"/>
  <c r="AJ143" i="13"/>
  <c r="AI5" i="28" s="1"/>
  <c r="AI143" i="13"/>
  <c r="AH5" i="28" s="1"/>
  <c r="AH143" i="13"/>
  <c r="AG5" i="28" s="1"/>
  <c r="AG143" i="13"/>
  <c r="AF5" i="28" s="1"/>
  <c r="AF143" i="13"/>
  <c r="AE5" i="28" s="1"/>
  <c r="AE143" i="13"/>
  <c r="AD5" i="28" s="1"/>
  <c r="AD143" i="13"/>
  <c r="AC5" i="28" s="1"/>
  <c r="AC143" i="13"/>
  <c r="AB5" i="28" s="1"/>
  <c r="AB143" i="13"/>
  <c r="AA5" i="28" s="1"/>
  <c r="AA143" i="13"/>
  <c r="Z5" i="28" s="1"/>
  <c r="Z143" i="13"/>
  <c r="Y5" i="28" s="1"/>
  <c r="Y143" i="13"/>
  <c r="X5" i="28" s="1"/>
  <c r="X143" i="13"/>
  <c r="W5" i="28" s="1"/>
  <c r="W143" i="13"/>
  <c r="V5" i="28" s="1"/>
  <c r="V143" i="13"/>
  <c r="U5" i="28" s="1"/>
  <c r="U143" i="13"/>
  <c r="T5" i="28" s="1"/>
  <c r="T143" i="13"/>
  <c r="S5" i="28" s="1"/>
  <c r="S143" i="13"/>
  <c r="R5" i="28" s="1"/>
  <c r="R143" i="13"/>
  <c r="Q5" i="28" s="1"/>
  <c r="Q143" i="13"/>
  <c r="P5" i="28" s="1"/>
  <c r="P143" i="13"/>
  <c r="O5" i="28" s="1"/>
  <c r="O143" i="13"/>
  <c r="N5" i="28" s="1"/>
  <c r="N143" i="13"/>
  <c r="M5" i="28" s="1"/>
  <c r="M143" i="13"/>
  <c r="L5" i="28" s="1"/>
  <c r="L143" i="13"/>
  <c r="K5" i="28" s="1"/>
  <c r="K143" i="13"/>
  <c r="J5" i="28" s="1"/>
  <c r="J143" i="13"/>
  <c r="I5" i="28" s="1"/>
  <c r="I143" i="13"/>
  <c r="H5" i="28" s="1"/>
  <c r="H143" i="13"/>
  <c r="G5" i="28" s="1"/>
  <c r="G143" i="13"/>
  <c r="F5" i="28" s="1"/>
  <c r="F143" i="13"/>
  <c r="E5" i="28" s="1"/>
  <c r="E143" i="13"/>
  <c r="D5" i="28" s="1"/>
  <c r="C9" i="28"/>
  <c r="C64" i="24" l="1"/>
  <c r="E187" i="13"/>
  <c r="F187" i="13"/>
  <c r="G187" i="13"/>
  <c r="H187" i="13"/>
  <c r="I187" i="13"/>
  <c r="J187" i="13"/>
  <c r="K187" i="13"/>
  <c r="L187" i="13"/>
  <c r="M187" i="13"/>
  <c r="N187" i="13"/>
  <c r="O187" i="13"/>
  <c r="P187" i="13"/>
  <c r="Q187" i="13"/>
  <c r="R187" i="13"/>
  <c r="S187" i="13"/>
  <c r="T187" i="13"/>
  <c r="U187" i="13"/>
  <c r="V187" i="13"/>
  <c r="W187" i="13"/>
  <c r="X187" i="13"/>
  <c r="Y187" i="13"/>
  <c r="Z187" i="13"/>
  <c r="AA187" i="13"/>
  <c r="AB187" i="13"/>
  <c r="AC187" i="13"/>
  <c r="AD187" i="13"/>
  <c r="AE187" i="13"/>
  <c r="AF187" i="13"/>
  <c r="AG187" i="13"/>
  <c r="AH187" i="13"/>
  <c r="AI187" i="13"/>
  <c r="AJ187" i="13"/>
  <c r="AK187" i="13"/>
  <c r="AL187" i="13"/>
  <c r="AM187" i="13"/>
  <c r="AN187" i="13"/>
  <c r="AO187" i="13"/>
  <c r="AP187" i="13"/>
  <c r="AQ187" i="13"/>
  <c r="AR187" i="13"/>
  <c r="AS187" i="13"/>
  <c r="AT187" i="13"/>
  <c r="AU187" i="13"/>
  <c r="AV187" i="13"/>
  <c r="AW187" i="13"/>
  <c r="AX187" i="13"/>
  <c r="AY187" i="13"/>
  <c r="AZ187" i="13"/>
  <c r="BA187" i="13"/>
  <c r="D187" i="13"/>
  <c r="E184" i="13"/>
  <c r="F184" i="13"/>
  <c r="G184" i="13"/>
  <c r="H184" i="13"/>
  <c r="I184" i="13"/>
  <c r="J184" i="13"/>
  <c r="K184" i="13"/>
  <c r="L184" i="13"/>
  <c r="M184" i="13"/>
  <c r="N184" i="13"/>
  <c r="O184" i="13"/>
  <c r="P184" i="13"/>
  <c r="Q184" i="13"/>
  <c r="R184" i="13"/>
  <c r="S184" i="13"/>
  <c r="T184" i="13"/>
  <c r="U184" i="13"/>
  <c r="V184" i="13"/>
  <c r="W184" i="13"/>
  <c r="X184" i="13"/>
  <c r="Y184" i="13"/>
  <c r="Z184" i="13"/>
  <c r="AA184" i="13"/>
  <c r="AB184" i="13"/>
  <c r="AC184" i="13"/>
  <c r="AD184" i="13"/>
  <c r="AE184" i="13"/>
  <c r="AF184" i="13"/>
  <c r="AG184" i="13"/>
  <c r="AH184" i="13"/>
  <c r="AI184" i="13"/>
  <c r="AJ184" i="13"/>
  <c r="AK184" i="13"/>
  <c r="AL184" i="13"/>
  <c r="AM184" i="13"/>
  <c r="AN184" i="13"/>
  <c r="AO184" i="13"/>
  <c r="AP184" i="13"/>
  <c r="AQ184" i="13"/>
  <c r="AR184" i="13"/>
  <c r="AS184" i="13"/>
  <c r="AT184" i="13"/>
  <c r="AU184" i="13"/>
  <c r="AV184" i="13"/>
  <c r="AW184" i="13"/>
  <c r="AX184" i="13"/>
  <c r="AY184" i="13"/>
  <c r="AZ184" i="13"/>
  <c r="BA184" i="13"/>
  <c r="D184" i="13"/>
  <c r="E181" i="13"/>
  <c r="F181" i="13"/>
  <c r="G181" i="13"/>
  <c r="H181" i="13"/>
  <c r="I181" i="13"/>
  <c r="J181" i="13"/>
  <c r="K181" i="13"/>
  <c r="L181" i="13"/>
  <c r="M181" i="13"/>
  <c r="N181" i="13"/>
  <c r="O181" i="13"/>
  <c r="P181" i="13"/>
  <c r="Q181" i="13"/>
  <c r="R181" i="13"/>
  <c r="S181" i="13"/>
  <c r="T181" i="13"/>
  <c r="U181" i="13"/>
  <c r="V181" i="13"/>
  <c r="W181" i="13"/>
  <c r="X181" i="13"/>
  <c r="Y181" i="13"/>
  <c r="Z181" i="13"/>
  <c r="AA181" i="13"/>
  <c r="AB181" i="13"/>
  <c r="AC181" i="13"/>
  <c r="AD181" i="13"/>
  <c r="AE181" i="13"/>
  <c r="AF181" i="13"/>
  <c r="AG181" i="13"/>
  <c r="AH181" i="13"/>
  <c r="AI181" i="13"/>
  <c r="AJ181" i="13"/>
  <c r="AK181" i="13"/>
  <c r="AL181" i="13"/>
  <c r="AM181" i="13"/>
  <c r="AN181" i="13"/>
  <c r="AO181" i="13"/>
  <c r="AP181" i="13"/>
  <c r="AQ181" i="13"/>
  <c r="AR181" i="13"/>
  <c r="AS181" i="13"/>
  <c r="AT181" i="13"/>
  <c r="AU181" i="13"/>
  <c r="AV181" i="13"/>
  <c r="AW181" i="13"/>
  <c r="AX181" i="13"/>
  <c r="AY181" i="13"/>
  <c r="AZ181" i="13"/>
  <c r="BA181" i="13"/>
  <c r="D181" i="13"/>
  <c r="E178" i="13"/>
  <c r="F178" i="13"/>
  <c r="G178" i="13"/>
  <c r="H178" i="13"/>
  <c r="I178" i="13"/>
  <c r="J178" i="13"/>
  <c r="K178" i="13"/>
  <c r="L178" i="13"/>
  <c r="M178" i="13"/>
  <c r="N178" i="13"/>
  <c r="O178" i="13"/>
  <c r="P178" i="13"/>
  <c r="Q178" i="13"/>
  <c r="R178" i="13"/>
  <c r="S178" i="13"/>
  <c r="T178" i="13"/>
  <c r="U178" i="13"/>
  <c r="V178" i="13"/>
  <c r="W178" i="13"/>
  <c r="X178" i="13"/>
  <c r="Y178" i="13"/>
  <c r="Z178" i="13"/>
  <c r="AA178" i="13"/>
  <c r="AB178" i="13"/>
  <c r="AC178" i="13"/>
  <c r="AD178" i="13"/>
  <c r="AE178" i="13"/>
  <c r="AF178" i="13"/>
  <c r="AG178" i="13"/>
  <c r="AH178" i="13"/>
  <c r="AI178" i="13"/>
  <c r="AJ178" i="13"/>
  <c r="AK178" i="13"/>
  <c r="AL178" i="13"/>
  <c r="AM178" i="13"/>
  <c r="AN178" i="13"/>
  <c r="AO178" i="13"/>
  <c r="AP178" i="13"/>
  <c r="AQ178" i="13"/>
  <c r="AR178" i="13"/>
  <c r="AS178" i="13"/>
  <c r="AT178" i="13"/>
  <c r="AU178" i="13"/>
  <c r="AV178" i="13"/>
  <c r="AW178" i="13"/>
  <c r="AX178" i="13"/>
  <c r="AY178" i="13"/>
  <c r="AZ178" i="13"/>
  <c r="BA178" i="13"/>
  <c r="D178" i="13"/>
  <c r="D156" i="13"/>
  <c r="D176" i="13" s="1"/>
  <c r="E176" i="13" s="1"/>
  <c r="D153" i="13"/>
  <c r="D173" i="13" s="1"/>
  <c r="E173" i="13" s="1"/>
  <c r="D150" i="13"/>
  <c r="D170" i="13" s="1"/>
  <c r="E170" i="13" s="1"/>
  <c r="D147" i="13"/>
  <c r="D167" i="13" s="1"/>
  <c r="E167" i="13" s="1"/>
  <c r="E165" i="13" s="1"/>
  <c r="D168" i="13" l="1"/>
  <c r="D174" i="13"/>
  <c r="F167" i="13"/>
  <c r="G167" i="13" s="1"/>
  <c r="H167" i="13" s="1"/>
  <c r="I167" i="13" s="1"/>
  <c r="J167" i="13" s="1"/>
  <c r="K167" i="13" s="1"/>
  <c r="L167" i="13" s="1"/>
  <c r="M167" i="13" s="1"/>
  <c r="N167" i="13" s="1"/>
  <c r="O167" i="13" s="1"/>
  <c r="P167" i="13" s="1"/>
  <c r="Q167" i="13" s="1"/>
  <c r="R167" i="13" s="1"/>
  <c r="S167" i="13" s="1"/>
  <c r="T167" i="13" s="1"/>
  <c r="U167" i="13" s="1"/>
  <c r="V167" i="13" s="1"/>
  <c r="W167" i="13" s="1"/>
  <c r="X167" i="13" s="1"/>
  <c r="Y167" i="13" s="1"/>
  <c r="Z167" i="13" s="1"/>
  <c r="AA167" i="13" s="1"/>
  <c r="AB167" i="13" s="1"/>
  <c r="AC167" i="13" s="1"/>
  <c r="AD167" i="13" s="1"/>
  <c r="AE167" i="13" s="1"/>
  <c r="AF167" i="13" s="1"/>
  <c r="AG167" i="13" s="1"/>
  <c r="AH167" i="13" s="1"/>
  <c r="AI167" i="13" s="1"/>
  <c r="AJ167" i="13" s="1"/>
  <c r="AK167" i="13" s="1"/>
  <c r="AL167" i="13" s="1"/>
  <c r="AM167" i="13" s="1"/>
  <c r="AN167" i="13" s="1"/>
  <c r="AO167" i="13" s="1"/>
  <c r="AP167" i="13" s="1"/>
  <c r="AQ167" i="13" s="1"/>
  <c r="AR167" i="13" s="1"/>
  <c r="AS167" i="13" s="1"/>
  <c r="AT167" i="13" s="1"/>
  <c r="AU167" i="13" s="1"/>
  <c r="AV167" i="13" s="1"/>
  <c r="AW167" i="13" s="1"/>
  <c r="AX167" i="13" s="1"/>
  <c r="AY167" i="13" s="1"/>
  <c r="AZ167" i="13" s="1"/>
  <c r="BA167" i="13" s="1"/>
  <c r="BA165" i="13" s="1"/>
  <c r="F170" i="13"/>
  <c r="G170" i="13" s="1"/>
  <c r="H170" i="13" s="1"/>
  <c r="I170" i="13" s="1"/>
  <c r="J170" i="13" s="1"/>
  <c r="K170" i="13" s="1"/>
  <c r="L170" i="13" s="1"/>
  <c r="M170" i="13" s="1"/>
  <c r="N170" i="13" s="1"/>
  <c r="O170" i="13" s="1"/>
  <c r="P170" i="13" s="1"/>
  <c r="Q170" i="13" s="1"/>
  <c r="R170" i="13" s="1"/>
  <c r="S170" i="13" s="1"/>
  <c r="T170" i="13" s="1"/>
  <c r="U170" i="13" s="1"/>
  <c r="V170" i="13" s="1"/>
  <c r="W170" i="13" s="1"/>
  <c r="X170" i="13" s="1"/>
  <c r="Y170" i="13" s="1"/>
  <c r="Z170" i="13" s="1"/>
  <c r="AA170" i="13" s="1"/>
  <c r="AB170" i="13" s="1"/>
  <c r="AC170" i="13" s="1"/>
  <c r="AD170" i="13" s="1"/>
  <c r="AE170" i="13" s="1"/>
  <c r="AF170" i="13" s="1"/>
  <c r="AG170" i="13" s="1"/>
  <c r="AH170" i="13" s="1"/>
  <c r="AI170" i="13" s="1"/>
  <c r="AJ170" i="13" s="1"/>
  <c r="AK170" i="13" s="1"/>
  <c r="AL170" i="13" s="1"/>
  <c r="AM170" i="13" s="1"/>
  <c r="AN170" i="13" s="1"/>
  <c r="AO170" i="13" s="1"/>
  <c r="AP170" i="13" s="1"/>
  <c r="AQ170" i="13" s="1"/>
  <c r="AR170" i="13" s="1"/>
  <c r="AS170" i="13" s="1"/>
  <c r="AT170" i="13" s="1"/>
  <c r="AU170" i="13" s="1"/>
  <c r="AV170" i="13" s="1"/>
  <c r="AW170" i="13" s="1"/>
  <c r="AX170" i="13" s="1"/>
  <c r="AY170" i="13" s="1"/>
  <c r="AZ170" i="13" s="1"/>
  <c r="BA170" i="13" s="1"/>
  <c r="BA168" i="13" s="1"/>
  <c r="E168" i="13"/>
  <c r="F173" i="13"/>
  <c r="G173" i="13" s="1"/>
  <c r="H173" i="13" s="1"/>
  <c r="I173" i="13" s="1"/>
  <c r="J173" i="13" s="1"/>
  <c r="K173" i="13" s="1"/>
  <c r="L173" i="13" s="1"/>
  <c r="M173" i="13" s="1"/>
  <c r="N173" i="13" s="1"/>
  <c r="O173" i="13" s="1"/>
  <c r="P173" i="13" s="1"/>
  <c r="Q173" i="13" s="1"/>
  <c r="R173" i="13" s="1"/>
  <c r="S173" i="13" s="1"/>
  <c r="T173" i="13" s="1"/>
  <c r="U173" i="13" s="1"/>
  <c r="V173" i="13" s="1"/>
  <c r="W173" i="13" s="1"/>
  <c r="X173" i="13" s="1"/>
  <c r="Y173" i="13" s="1"/>
  <c r="Z173" i="13" s="1"/>
  <c r="AA173" i="13" s="1"/>
  <c r="AB173" i="13" s="1"/>
  <c r="AC173" i="13" s="1"/>
  <c r="AD173" i="13" s="1"/>
  <c r="AE173" i="13" s="1"/>
  <c r="AF173" i="13" s="1"/>
  <c r="AG173" i="13" s="1"/>
  <c r="AH173" i="13" s="1"/>
  <c r="AI173" i="13" s="1"/>
  <c r="AJ173" i="13" s="1"/>
  <c r="AK173" i="13" s="1"/>
  <c r="AL173" i="13" s="1"/>
  <c r="AM173" i="13" s="1"/>
  <c r="AN173" i="13" s="1"/>
  <c r="AO173" i="13" s="1"/>
  <c r="AP173" i="13" s="1"/>
  <c r="AQ173" i="13" s="1"/>
  <c r="AR173" i="13" s="1"/>
  <c r="AS173" i="13" s="1"/>
  <c r="AT173" i="13" s="1"/>
  <c r="AU173" i="13" s="1"/>
  <c r="AV173" i="13" s="1"/>
  <c r="AW173" i="13" s="1"/>
  <c r="AX173" i="13" s="1"/>
  <c r="AY173" i="13" s="1"/>
  <c r="AZ173" i="13" s="1"/>
  <c r="BA173" i="13" s="1"/>
  <c r="BA171" i="13" s="1"/>
  <c r="E171" i="13"/>
  <c r="E174" i="13"/>
  <c r="F176" i="13"/>
  <c r="G176" i="13" s="1"/>
  <c r="H176" i="13" s="1"/>
  <c r="I176" i="13" s="1"/>
  <c r="J176" i="13" s="1"/>
  <c r="K176" i="13" s="1"/>
  <c r="L176" i="13" s="1"/>
  <c r="M176" i="13" s="1"/>
  <c r="N176" i="13" s="1"/>
  <c r="O176" i="13" s="1"/>
  <c r="P176" i="13" s="1"/>
  <c r="Q176" i="13" s="1"/>
  <c r="R176" i="13" s="1"/>
  <c r="S176" i="13" s="1"/>
  <c r="T176" i="13" s="1"/>
  <c r="U176" i="13" s="1"/>
  <c r="V176" i="13" s="1"/>
  <c r="W176" i="13" s="1"/>
  <c r="X176" i="13" s="1"/>
  <c r="Y176" i="13" s="1"/>
  <c r="Z176" i="13" s="1"/>
  <c r="AA176" i="13" s="1"/>
  <c r="AB176" i="13" s="1"/>
  <c r="AC176" i="13" s="1"/>
  <c r="AD176" i="13" s="1"/>
  <c r="AE176" i="13" s="1"/>
  <c r="AF176" i="13" s="1"/>
  <c r="AG176" i="13" s="1"/>
  <c r="AH176" i="13" s="1"/>
  <c r="AI176" i="13" s="1"/>
  <c r="AJ176" i="13" s="1"/>
  <c r="AK176" i="13" s="1"/>
  <c r="AL176" i="13" s="1"/>
  <c r="AM176" i="13" s="1"/>
  <c r="AN176" i="13" s="1"/>
  <c r="AO176" i="13" s="1"/>
  <c r="AP176" i="13" s="1"/>
  <c r="AQ176" i="13" s="1"/>
  <c r="AR176" i="13" s="1"/>
  <c r="AS176" i="13" s="1"/>
  <c r="AT176" i="13" s="1"/>
  <c r="AU176" i="13" s="1"/>
  <c r="AV176" i="13" s="1"/>
  <c r="AW176" i="13" s="1"/>
  <c r="AX176" i="13" s="1"/>
  <c r="AY176" i="13" s="1"/>
  <c r="AZ176" i="13" s="1"/>
  <c r="BA176" i="13" s="1"/>
  <c r="BA174" i="13" s="1"/>
  <c r="D171" i="13"/>
  <c r="D165" i="13"/>
  <c r="C15" i="28" l="1"/>
  <c r="AG165" i="13"/>
  <c r="G168" i="13"/>
  <c r="AZ168" i="13"/>
  <c r="M165" i="13"/>
  <c r="I168" i="13"/>
  <c r="H165" i="13"/>
  <c r="X165" i="13"/>
  <c r="J165" i="13"/>
  <c r="I165" i="13"/>
  <c r="AY165" i="13"/>
  <c r="F168" i="13"/>
  <c r="AF165" i="13"/>
  <c r="AS165" i="13"/>
  <c r="G165" i="13"/>
  <c r="P165" i="13"/>
  <c r="AJ165" i="13"/>
  <c r="Q165" i="13"/>
  <c r="AX165" i="13"/>
  <c r="K165" i="13"/>
  <c r="L171" i="13"/>
  <c r="T165" i="13"/>
  <c r="AN165" i="13"/>
  <c r="Y165" i="13"/>
  <c r="AT165" i="13"/>
  <c r="W165" i="13"/>
  <c r="H168" i="13"/>
  <c r="M174" i="13"/>
  <c r="AD168" i="13"/>
  <c r="V174" i="13"/>
  <c r="AF168" i="13"/>
  <c r="AP168" i="13"/>
  <c r="D15" i="28"/>
  <c r="K171" i="13"/>
  <c r="G174" i="13"/>
  <c r="L165" i="13"/>
  <c r="AB165" i="13"/>
  <c r="AZ165" i="13"/>
  <c r="U165" i="13"/>
  <c r="AL165" i="13"/>
  <c r="N165" i="13"/>
  <c r="AM165" i="13"/>
  <c r="Y168" i="13"/>
  <c r="AV168" i="13"/>
  <c r="T174" i="13"/>
  <c r="O174" i="13"/>
  <c r="R171" i="13"/>
  <c r="Q171" i="13"/>
  <c r="AI171" i="13"/>
  <c r="AO174" i="13"/>
  <c r="AV165" i="13"/>
  <c r="AK165" i="13"/>
  <c r="V165" i="13"/>
  <c r="AP165" i="13"/>
  <c r="AA165" i="13"/>
  <c r="S168" i="13"/>
  <c r="X168" i="13"/>
  <c r="AS168" i="13"/>
  <c r="AX168" i="13"/>
  <c r="J171" i="13"/>
  <c r="L174" i="13"/>
  <c r="N174" i="13"/>
  <c r="S174" i="13"/>
  <c r="AV171" i="13"/>
  <c r="Z165" i="13"/>
  <c r="AH165" i="13"/>
  <c r="R165" i="13"/>
  <c r="S165" i="13"/>
  <c r="AQ165" i="13"/>
  <c r="AA168" i="13"/>
  <c r="T168" i="13"/>
  <c r="Q168" i="13"/>
  <c r="J168" i="13"/>
  <c r="AM168" i="13"/>
  <c r="AK171" i="13"/>
  <c r="AX171" i="13"/>
  <c r="AG171" i="13"/>
  <c r="U174" i="13"/>
  <c r="AH174" i="13"/>
  <c r="AB174" i="13"/>
  <c r="AQ171" i="13"/>
  <c r="AI165" i="13"/>
  <c r="AI168" i="13"/>
  <c r="P168" i="13"/>
  <c r="AJ168" i="13"/>
  <c r="AC168" i="13"/>
  <c r="Z168" i="13"/>
  <c r="AE168" i="13"/>
  <c r="P171" i="13"/>
  <c r="AO171" i="13"/>
  <c r="G171" i="13"/>
  <c r="AB171" i="13"/>
  <c r="I174" i="13"/>
  <c r="AW174" i="13"/>
  <c r="AL174" i="13"/>
  <c r="AI174" i="13"/>
  <c r="AK174" i="13"/>
  <c r="AM174" i="13"/>
  <c r="AR174" i="13"/>
  <c r="AY174" i="13"/>
  <c r="AR165" i="13"/>
  <c r="AC165" i="13"/>
  <c r="AW165" i="13"/>
  <c r="AO165" i="13"/>
  <c r="F165" i="13"/>
  <c r="AD165" i="13"/>
  <c r="O165" i="13"/>
  <c r="AE165" i="13"/>
  <c r="AU165" i="13"/>
  <c r="K168" i="13"/>
  <c r="AQ168" i="13"/>
  <c r="L168" i="13"/>
  <c r="AB168" i="13"/>
  <c r="M168" i="13"/>
  <c r="AK168" i="13"/>
  <c r="R168" i="13"/>
  <c r="AT168" i="13"/>
  <c r="AY168" i="13"/>
  <c r="AF171" i="13"/>
  <c r="U171" i="13"/>
  <c r="Z171" i="13"/>
  <c r="AA171" i="13"/>
  <c r="AZ171" i="13"/>
  <c r="AF174" i="13"/>
  <c r="AC174" i="13"/>
  <c r="R174" i="13"/>
  <c r="AT174" i="13"/>
  <c r="AE174" i="13"/>
  <c r="P174" i="13"/>
  <c r="AS174" i="13"/>
  <c r="AW168" i="13"/>
  <c r="U168" i="13"/>
  <c r="AO168" i="13"/>
  <c r="N168" i="13"/>
  <c r="AH168" i="13"/>
  <c r="W168" i="13"/>
  <c r="AN168" i="13"/>
  <c r="T171" i="13"/>
  <c r="M171" i="13"/>
  <c r="AP171" i="13"/>
  <c r="AD171" i="13"/>
  <c r="W171" i="13"/>
  <c r="AY171" i="13"/>
  <c r="AS171" i="13"/>
  <c r="AV174" i="13"/>
  <c r="Y174" i="13"/>
  <c r="F174" i="13"/>
  <c r="AD174" i="13"/>
  <c r="AX174" i="13"/>
  <c r="W174" i="13"/>
  <c r="AU174" i="13"/>
  <c r="AJ174" i="13"/>
  <c r="AR168" i="13"/>
  <c r="AG168" i="13"/>
  <c r="V168" i="13"/>
  <c r="AL168" i="13"/>
  <c r="O168" i="13"/>
  <c r="AU168" i="13"/>
  <c r="H171" i="13"/>
  <c r="X171" i="13"/>
  <c r="AW171" i="13"/>
  <c r="AC171" i="13"/>
  <c r="N171" i="13"/>
  <c r="AH171" i="13"/>
  <c r="S171" i="13"/>
  <c r="AM171" i="13"/>
  <c r="AJ171" i="13"/>
  <c r="H174" i="13"/>
  <c r="AN174" i="13"/>
  <c r="Q174" i="13"/>
  <c r="AG174" i="13"/>
  <c r="J174" i="13"/>
  <c r="Z174" i="13"/>
  <c r="AP174" i="13"/>
  <c r="K174" i="13"/>
  <c r="AA174" i="13"/>
  <c r="AQ174" i="13"/>
  <c r="X174" i="13"/>
  <c r="AZ174" i="13"/>
  <c r="AN171" i="13"/>
  <c r="I171" i="13"/>
  <c r="H15" i="28" s="1"/>
  <c r="Y171" i="13"/>
  <c r="F171" i="13"/>
  <c r="V171" i="13"/>
  <c r="AL171" i="13"/>
  <c r="O171" i="13"/>
  <c r="AE171" i="13"/>
  <c r="AU171" i="13"/>
  <c r="AR171" i="13"/>
  <c r="AT171" i="13"/>
  <c r="AZ15" i="28"/>
  <c r="AL15" i="28" l="1"/>
  <c r="X15" i="28"/>
  <c r="I15" i="28"/>
  <c r="AY15" i="28"/>
  <c r="AP15" i="28"/>
  <c r="R15" i="28"/>
  <c r="AW15" i="28"/>
  <c r="AU15" i="28"/>
  <c r="AC15" i="28"/>
  <c r="AN15" i="28"/>
  <c r="O15" i="28"/>
  <c r="AA15" i="28"/>
  <c r="AD15" i="28"/>
  <c r="J15" i="28"/>
  <c r="AX15" i="28"/>
  <c r="AJ15" i="28"/>
  <c r="F15" i="28"/>
  <c r="AG15" i="28"/>
  <c r="AR15" i="28"/>
  <c r="T15" i="28"/>
  <c r="K15" i="28"/>
  <c r="Y15" i="28"/>
  <c r="AS15" i="28"/>
  <c r="N15" i="28"/>
  <c r="P15" i="28"/>
  <c r="AB15" i="28"/>
  <c r="V15" i="28"/>
  <c r="S15" i="28"/>
  <c r="Q15" i="28"/>
  <c r="Z15" i="28"/>
  <c r="L15" i="28"/>
  <c r="AH15" i="28"/>
  <c r="AI15" i="28"/>
  <c r="AE15" i="28"/>
  <c r="AM15" i="28"/>
  <c r="M15" i="28"/>
  <c r="AV15" i="28"/>
  <c r="AQ15" i="28"/>
  <c r="E15" i="28"/>
  <c r="W15" i="28"/>
  <c r="G15" i="28"/>
  <c r="AK15" i="28"/>
  <c r="AO15" i="28"/>
  <c r="AT15" i="28"/>
  <c r="AF15" i="28"/>
  <c r="U15" i="28"/>
  <c r="D116" i="13" l="1"/>
  <c r="C8" i="24"/>
  <c r="B2" i="24"/>
  <c r="D131" i="13" l="1"/>
  <c r="C2" i="24" s="1"/>
  <c r="D128" i="13"/>
  <c r="C3" i="24" s="1"/>
  <c r="D113" i="13"/>
  <c r="B10" i="24" l="1"/>
  <c r="B9" i="24"/>
  <c r="E91" i="13" l="1"/>
  <c r="F91" i="13"/>
  <c r="G91" i="13"/>
  <c r="H91" i="13"/>
  <c r="I91" i="13"/>
  <c r="J91" i="13"/>
  <c r="K91" i="13"/>
  <c r="L91" i="13"/>
  <c r="M91" i="13"/>
  <c r="N91" i="13"/>
  <c r="O91" i="13"/>
  <c r="P91" i="13"/>
  <c r="Q91" i="13"/>
  <c r="R91" i="13"/>
  <c r="S91" i="13"/>
  <c r="T91" i="13"/>
  <c r="U91" i="13"/>
  <c r="V91" i="13"/>
  <c r="W91" i="13"/>
  <c r="X91" i="13"/>
  <c r="Y91" i="13"/>
  <c r="Z91" i="13"/>
  <c r="AA91" i="13"/>
  <c r="AB91" i="13"/>
  <c r="AC91" i="13"/>
  <c r="AD91" i="13"/>
  <c r="AE91" i="13"/>
  <c r="AF91" i="13"/>
  <c r="AG91" i="13"/>
  <c r="AH91" i="13"/>
  <c r="AI91" i="13"/>
  <c r="AJ91" i="13"/>
  <c r="AK91" i="13"/>
  <c r="AL91" i="13"/>
  <c r="AM91" i="13"/>
  <c r="AN91" i="13"/>
  <c r="AO91" i="13"/>
  <c r="AP91" i="13"/>
  <c r="AQ91" i="13"/>
  <c r="AR91" i="13"/>
  <c r="AS91" i="13"/>
  <c r="AT91" i="13"/>
  <c r="AU91" i="13"/>
  <c r="AV91" i="13"/>
  <c r="AW91" i="13"/>
  <c r="AX91" i="13"/>
  <c r="AY91" i="13"/>
  <c r="AZ91" i="13"/>
  <c r="BA91" i="13"/>
  <c r="D91" i="13"/>
  <c r="S79" i="13" l="1"/>
  <c r="T79" i="13"/>
  <c r="U79" i="13"/>
  <c r="V79" i="13"/>
  <c r="W79" i="13"/>
  <c r="X79" i="13"/>
  <c r="Y79" i="13"/>
  <c r="Z79" i="13"/>
  <c r="AA79" i="13"/>
  <c r="AB79" i="13"/>
  <c r="AC79" i="13"/>
  <c r="AD79" i="13"/>
  <c r="AE79" i="13"/>
  <c r="AF79" i="13"/>
  <c r="AG79" i="13"/>
  <c r="AH79" i="13"/>
  <c r="AI79" i="13"/>
  <c r="AJ79" i="13"/>
  <c r="AK79" i="13"/>
  <c r="AL79" i="13"/>
  <c r="AM79" i="13"/>
  <c r="AN79" i="13"/>
  <c r="AO79" i="13"/>
  <c r="AP79" i="13"/>
  <c r="AQ79" i="13"/>
  <c r="AR79" i="13"/>
  <c r="AS79" i="13"/>
  <c r="AT79" i="13"/>
  <c r="AU79" i="13"/>
  <c r="AV79" i="13"/>
  <c r="AW79" i="13"/>
  <c r="AX79" i="13"/>
  <c r="AY79" i="13"/>
  <c r="AZ79" i="13"/>
  <c r="BA79" i="13"/>
  <c r="E79" i="13"/>
  <c r="F79" i="13"/>
  <c r="G79" i="13"/>
  <c r="H79" i="13"/>
  <c r="I79" i="13"/>
  <c r="J79" i="13"/>
  <c r="K79" i="13"/>
  <c r="L79" i="13"/>
  <c r="M79" i="13"/>
  <c r="N79" i="13"/>
  <c r="O79" i="13"/>
  <c r="P79" i="13"/>
  <c r="Q79" i="13"/>
  <c r="R79" i="13"/>
  <c r="D79" i="13"/>
  <c r="D67" i="13"/>
  <c r="D64" i="13"/>
  <c r="E67" i="13"/>
  <c r="E64" i="13"/>
  <c r="C98" i="13"/>
  <c r="C90" i="13"/>
  <c r="F106" i="13" l="1"/>
  <c r="G106" i="13"/>
  <c r="H106" i="13"/>
  <c r="I106" i="13"/>
  <c r="J106" i="13"/>
  <c r="K106" i="13"/>
  <c r="L106" i="13"/>
  <c r="M106" i="13"/>
  <c r="N106" i="13"/>
  <c r="O106" i="13"/>
  <c r="P106" i="13"/>
  <c r="Q106" i="13"/>
  <c r="R106" i="13"/>
  <c r="S106" i="13"/>
  <c r="T106" i="13"/>
  <c r="U106" i="13"/>
  <c r="V106" i="13"/>
  <c r="W106" i="13"/>
  <c r="X106" i="13"/>
  <c r="Y106" i="13"/>
  <c r="Z106" i="13"/>
  <c r="AA106" i="13"/>
  <c r="AB106" i="13"/>
  <c r="AC106" i="13"/>
  <c r="AD106" i="13"/>
  <c r="AE106" i="13"/>
  <c r="AF106" i="13"/>
  <c r="AG106" i="13"/>
  <c r="AH106" i="13"/>
  <c r="AI106" i="13"/>
  <c r="AJ106" i="13"/>
  <c r="AK106" i="13"/>
  <c r="AL106" i="13"/>
  <c r="AM106" i="13"/>
  <c r="AN106" i="13"/>
  <c r="AO106" i="13"/>
  <c r="AP106" i="13"/>
  <c r="AQ106" i="13"/>
  <c r="AR106" i="13"/>
  <c r="AS106" i="13"/>
  <c r="AT106" i="13"/>
  <c r="AU106" i="13"/>
  <c r="AV106" i="13"/>
  <c r="AW106" i="13"/>
  <c r="AX106" i="13"/>
  <c r="AY106" i="13"/>
  <c r="AZ106" i="13"/>
  <c r="BA106" i="13"/>
  <c r="E106" i="13"/>
  <c r="C85" i="13" l="1"/>
  <c r="F88" i="13" l="1"/>
  <c r="J88" i="13"/>
  <c r="N88" i="13"/>
  <c r="R88" i="13"/>
  <c r="V88" i="13"/>
  <c r="Z88" i="13"/>
  <c r="AD88" i="13"/>
  <c r="AH88" i="13"/>
  <c r="AL88" i="13"/>
  <c r="AP88" i="13"/>
  <c r="AT88" i="13"/>
  <c r="AX88" i="13"/>
  <c r="D88" i="13"/>
  <c r="G88" i="13"/>
  <c r="K88" i="13"/>
  <c r="O88" i="13"/>
  <c r="S88" i="13"/>
  <c r="W88" i="13"/>
  <c r="AA88" i="13"/>
  <c r="AE88" i="13"/>
  <c r="AI88" i="13"/>
  <c r="AM88" i="13"/>
  <c r="AQ88" i="13"/>
  <c r="AU88" i="13"/>
  <c r="AY88" i="13"/>
  <c r="H88" i="13"/>
  <c r="L88" i="13"/>
  <c r="P88" i="13"/>
  <c r="T88" i="13"/>
  <c r="X88" i="13"/>
  <c r="AB88" i="13"/>
  <c r="AF88" i="13"/>
  <c r="AJ88" i="13"/>
  <c r="AN88" i="13"/>
  <c r="AR88" i="13"/>
  <c r="AV88" i="13"/>
  <c r="AZ88" i="13"/>
  <c r="E88" i="13"/>
  <c r="I88" i="13"/>
  <c r="M88" i="13"/>
  <c r="Q88" i="13"/>
  <c r="U88" i="13"/>
  <c r="Y88" i="13"/>
  <c r="AC88" i="13"/>
  <c r="AG88" i="13"/>
  <c r="AK88" i="13"/>
  <c r="AO88" i="13"/>
  <c r="AS88" i="13"/>
  <c r="AW88" i="13"/>
  <c r="BA88" i="13"/>
  <c r="D104" i="13"/>
  <c r="B2" i="3" l="1"/>
  <c r="B3" i="3" l="1"/>
  <c r="D52" i="13" l="1"/>
  <c r="E52" i="13"/>
  <c r="F52" i="13"/>
  <c r="G52" i="13"/>
  <c r="H52" i="13"/>
  <c r="I52" i="13"/>
  <c r="J52" i="13"/>
  <c r="K52" i="13"/>
  <c r="L52" i="13"/>
  <c r="M52" i="13"/>
  <c r="N52" i="13"/>
  <c r="O52" i="13"/>
  <c r="P52" i="13"/>
  <c r="Q52" i="13"/>
  <c r="R52" i="13"/>
  <c r="S52" i="13"/>
  <c r="T52" i="13"/>
  <c r="U52" i="13"/>
  <c r="V52" i="13"/>
  <c r="W52" i="13"/>
  <c r="X52" i="13"/>
  <c r="Y52" i="13"/>
  <c r="Z52" i="13"/>
  <c r="AA52" i="13"/>
  <c r="AB52" i="13"/>
  <c r="AC52" i="13"/>
  <c r="AD52" i="13"/>
  <c r="AE52" i="13"/>
  <c r="AF52" i="13"/>
  <c r="AG52" i="13"/>
  <c r="AH52" i="13"/>
  <c r="AI52" i="13"/>
  <c r="AJ52" i="13"/>
  <c r="AK52" i="13"/>
  <c r="AL52" i="13"/>
  <c r="AM52" i="13"/>
  <c r="AN52" i="13"/>
  <c r="AO52" i="13"/>
  <c r="AP52" i="13"/>
  <c r="AQ52" i="13"/>
  <c r="AR52" i="13"/>
  <c r="AS52" i="13"/>
  <c r="AT52" i="13"/>
  <c r="AU52" i="13"/>
  <c r="AV52" i="13"/>
  <c r="AW52" i="13"/>
  <c r="AX52" i="13"/>
  <c r="AY52" i="13"/>
  <c r="AZ52" i="13"/>
  <c r="BA52" i="13"/>
  <c r="E13" i="13"/>
  <c r="F13" i="13"/>
  <c r="G13" i="13"/>
  <c r="H13" i="13"/>
  <c r="D13" i="13"/>
  <c r="E9" i="13"/>
  <c r="E124" i="13" s="1"/>
  <c r="F9" i="13"/>
  <c r="F124" i="13" s="1"/>
  <c r="G9" i="13"/>
  <c r="G124" i="13" s="1"/>
  <c r="H9" i="13"/>
  <c r="H124" i="13" s="1"/>
  <c r="I9" i="13"/>
  <c r="I124" i="13" s="1"/>
  <c r="J9" i="13"/>
  <c r="J124" i="13" s="1"/>
  <c r="K9" i="13"/>
  <c r="K124" i="13" s="1"/>
  <c r="L9" i="13"/>
  <c r="L124" i="13" s="1"/>
  <c r="M9" i="13"/>
  <c r="M124" i="13" s="1"/>
  <c r="D9" i="13"/>
  <c r="D124" i="13" s="1"/>
  <c r="L122" i="13" l="1"/>
  <c r="K14" i="24" s="1"/>
  <c r="L127" i="13"/>
  <c r="L125" i="13" s="1"/>
  <c r="K12" i="24" s="1"/>
  <c r="K122" i="13"/>
  <c r="J14" i="24" s="1"/>
  <c r="K127" i="13"/>
  <c r="K125" i="13" s="1"/>
  <c r="J12" i="24" s="1"/>
  <c r="M122" i="13"/>
  <c r="L14" i="24" s="1"/>
  <c r="M127" i="13"/>
  <c r="M125" i="13" s="1"/>
  <c r="L12" i="24" s="1"/>
  <c r="I122" i="13"/>
  <c r="H14" i="24" s="1"/>
  <c r="I127" i="13"/>
  <c r="I125" i="13" s="1"/>
  <c r="H12" i="24" s="1"/>
  <c r="E122" i="13"/>
  <c r="D14" i="24" s="1"/>
  <c r="E127" i="13"/>
  <c r="E125" i="13" s="1"/>
  <c r="D12" i="24" s="1"/>
  <c r="H122" i="13"/>
  <c r="G14" i="24" s="1"/>
  <c r="H127" i="13"/>
  <c r="H125" i="13" s="1"/>
  <c r="G12" i="24" s="1"/>
  <c r="G122" i="13"/>
  <c r="F14" i="24" s="1"/>
  <c r="G127" i="13"/>
  <c r="G125" i="13" s="1"/>
  <c r="F12" i="24" s="1"/>
  <c r="D122" i="13"/>
  <c r="C14" i="24" s="1"/>
  <c r="D127" i="13"/>
  <c r="D125" i="13" s="1"/>
  <c r="C12" i="24" s="1"/>
  <c r="J122" i="13"/>
  <c r="I14" i="24" s="1"/>
  <c r="J127" i="13"/>
  <c r="J125" i="13" s="1"/>
  <c r="I12" i="24" s="1"/>
  <c r="F122" i="13"/>
  <c r="E14" i="24" s="1"/>
  <c r="F127" i="13"/>
  <c r="F125" i="13" s="1"/>
  <c r="E12" i="24" s="1"/>
  <c r="J6" i="21"/>
  <c r="L15" i="21" s="1"/>
  <c r="F6" i="21"/>
  <c r="G11" i="21" s="1"/>
  <c r="I6" i="21"/>
  <c r="M14" i="21" s="1"/>
  <c r="E6" i="21"/>
  <c r="E10" i="21" s="1"/>
  <c r="B6" i="21"/>
  <c r="D7" i="21" s="1"/>
  <c r="H6" i="21"/>
  <c r="K13" i="21" s="1"/>
  <c r="D6" i="21"/>
  <c r="D9" i="21" s="1"/>
  <c r="K6" i="21"/>
  <c r="L16" i="21" s="1"/>
  <c r="G6" i="21"/>
  <c r="I12" i="21" s="1"/>
  <c r="C6" i="21"/>
  <c r="E8" i="21" s="1"/>
  <c r="C8" i="6"/>
  <c r="M15" i="21" l="1"/>
  <c r="H9" i="21"/>
  <c r="F7" i="21"/>
  <c r="K12" i="21"/>
  <c r="N15" i="21"/>
  <c r="C7" i="21"/>
  <c r="J14" i="21"/>
  <c r="F9" i="21"/>
  <c r="K14" i="21"/>
  <c r="J12" i="21"/>
  <c r="L13" i="21"/>
  <c r="G12" i="21"/>
  <c r="E9" i="21"/>
  <c r="B7" i="21"/>
  <c r="L14" i="21"/>
  <c r="K15" i="21"/>
  <c r="H10" i="21"/>
  <c r="F8" i="21"/>
  <c r="J11" i="21"/>
  <c r="M16" i="21"/>
  <c r="G9" i="21"/>
  <c r="E7" i="21"/>
  <c r="I14" i="21"/>
  <c r="J15" i="21"/>
  <c r="H12" i="21"/>
  <c r="D8" i="21"/>
  <c r="C8" i="21"/>
  <c r="K16" i="21"/>
  <c r="I13" i="21"/>
  <c r="F10" i="21"/>
  <c r="G10" i="21"/>
  <c r="I11" i="21"/>
  <c r="G8" i="21"/>
  <c r="O16" i="21"/>
  <c r="J13" i="21"/>
  <c r="I10" i="21"/>
  <c r="H11" i="21"/>
  <c r="N16" i="21"/>
  <c r="H13" i="21"/>
  <c r="F11" i="21"/>
  <c r="E99" i="13"/>
  <c r="F99" i="13"/>
  <c r="G99" i="13"/>
  <c r="H99" i="13"/>
  <c r="I99" i="13"/>
  <c r="J99" i="13"/>
  <c r="K99" i="13"/>
  <c r="L99" i="13"/>
  <c r="M99" i="13"/>
  <c r="N99" i="13"/>
  <c r="O99" i="13"/>
  <c r="P99" i="13"/>
  <c r="Q99" i="13"/>
  <c r="R99" i="13"/>
  <c r="S99" i="13"/>
  <c r="T99" i="13"/>
  <c r="U99" i="13"/>
  <c r="V99" i="13"/>
  <c r="W99" i="13"/>
  <c r="X99" i="13"/>
  <c r="Y99" i="13"/>
  <c r="Z99" i="13"/>
  <c r="AA99" i="13"/>
  <c r="AB99" i="13"/>
  <c r="AC99" i="13"/>
  <c r="AD99" i="13"/>
  <c r="AE99" i="13"/>
  <c r="AF99" i="13"/>
  <c r="AG99" i="13"/>
  <c r="AH99" i="13"/>
  <c r="AI99" i="13"/>
  <c r="AJ99" i="13"/>
  <c r="AK99" i="13"/>
  <c r="AL99" i="13"/>
  <c r="AM99" i="13"/>
  <c r="AN99" i="13"/>
  <c r="AO99" i="13"/>
  <c r="AP99" i="13"/>
  <c r="AQ99" i="13"/>
  <c r="AR99" i="13"/>
  <c r="AS99" i="13"/>
  <c r="AT99" i="13"/>
  <c r="AU99" i="13"/>
  <c r="AV99" i="13"/>
  <c r="AW99" i="13"/>
  <c r="AX99" i="13"/>
  <c r="AY99" i="13"/>
  <c r="AZ99" i="13"/>
  <c r="BA99" i="13"/>
  <c r="D99" i="13"/>
  <c r="C76" i="3" l="1"/>
  <c r="J106" i="7" l="1"/>
  <c r="G103" i="7"/>
  <c r="M108" i="7"/>
  <c r="N108" i="7"/>
  <c r="O108" i="7"/>
  <c r="P108" i="7"/>
  <c r="Q108" i="7"/>
  <c r="R108" i="7"/>
  <c r="S108" i="7"/>
  <c r="T108" i="7"/>
  <c r="U108" i="7"/>
  <c r="V108" i="7"/>
  <c r="W108" i="7"/>
  <c r="X108" i="7"/>
  <c r="Y108" i="7"/>
  <c r="Z108" i="7"/>
  <c r="AA108" i="7"/>
  <c r="AB108" i="7"/>
  <c r="AC108" i="7"/>
  <c r="AD108" i="7"/>
  <c r="AF108" i="7"/>
  <c r="AG108" i="7"/>
  <c r="AH108" i="7"/>
  <c r="AI108" i="7"/>
  <c r="AJ108" i="7"/>
  <c r="AK108" i="7"/>
  <c r="AL108" i="7"/>
  <c r="AM108" i="7"/>
  <c r="AN108" i="7"/>
  <c r="AO108" i="7"/>
  <c r="AP108" i="7"/>
  <c r="AQ108" i="7"/>
  <c r="AR108" i="7"/>
  <c r="AS108" i="7"/>
  <c r="AT108" i="7"/>
  <c r="AU108" i="7"/>
  <c r="AV108" i="7"/>
  <c r="AW108" i="7"/>
  <c r="AX108" i="7"/>
  <c r="AZ108" i="7"/>
  <c r="L107" i="7"/>
  <c r="M107" i="7"/>
  <c r="N107" i="7"/>
  <c r="O107" i="7"/>
  <c r="P107" i="7"/>
  <c r="Q107" i="7"/>
  <c r="R107" i="7"/>
  <c r="S107" i="7"/>
  <c r="T107" i="7"/>
  <c r="U107" i="7"/>
  <c r="V107" i="7"/>
  <c r="W107" i="7"/>
  <c r="X107" i="7"/>
  <c r="Y107" i="7"/>
  <c r="Z107" i="7"/>
  <c r="AA107" i="7"/>
  <c r="AB107" i="7"/>
  <c r="AC107" i="7"/>
  <c r="AE107" i="7"/>
  <c r="AF107" i="7"/>
  <c r="AG107" i="7"/>
  <c r="AH107" i="7"/>
  <c r="AI107" i="7"/>
  <c r="AJ107" i="7"/>
  <c r="AK107" i="7"/>
  <c r="AL107" i="7"/>
  <c r="AM107" i="7"/>
  <c r="AN107" i="7"/>
  <c r="AO107" i="7"/>
  <c r="AP107" i="7"/>
  <c r="AQ107" i="7"/>
  <c r="AR107" i="7"/>
  <c r="AS107" i="7"/>
  <c r="AT107" i="7"/>
  <c r="AU107" i="7"/>
  <c r="AV107" i="7"/>
  <c r="AW107" i="7"/>
  <c r="AY107" i="7"/>
  <c r="AZ107" i="7"/>
  <c r="K106" i="7"/>
  <c r="L106" i="7"/>
  <c r="M106" i="7"/>
  <c r="N106" i="7"/>
  <c r="O106" i="7"/>
  <c r="P106" i="7"/>
  <c r="Q106" i="7"/>
  <c r="R106" i="7"/>
  <c r="S106" i="7"/>
  <c r="T106" i="7"/>
  <c r="U106" i="7"/>
  <c r="V106" i="7"/>
  <c r="W106" i="7"/>
  <c r="X106" i="7"/>
  <c r="Y106" i="7"/>
  <c r="Z106" i="7"/>
  <c r="AA106" i="7"/>
  <c r="AB106" i="7"/>
  <c r="AD106" i="7"/>
  <c r="AE106" i="7"/>
  <c r="AF106" i="7"/>
  <c r="AG106" i="7"/>
  <c r="AH106" i="7"/>
  <c r="AI106" i="7"/>
  <c r="AJ106" i="7"/>
  <c r="AK106" i="7"/>
  <c r="AL106" i="7"/>
  <c r="AM106" i="7"/>
  <c r="AN106" i="7"/>
  <c r="AO106" i="7"/>
  <c r="AP106" i="7"/>
  <c r="AQ106" i="7"/>
  <c r="AR106" i="7"/>
  <c r="AS106" i="7"/>
  <c r="AT106" i="7"/>
  <c r="AU106" i="7"/>
  <c r="AV106" i="7"/>
  <c r="AX106" i="7"/>
  <c r="AY106" i="7"/>
  <c r="AZ106" i="7"/>
  <c r="L108" i="7"/>
  <c r="K107" i="7"/>
  <c r="J105" i="7"/>
  <c r="K105" i="7"/>
  <c r="L105" i="7"/>
  <c r="M105" i="7"/>
  <c r="N105" i="7"/>
  <c r="O105" i="7"/>
  <c r="P105" i="7"/>
  <c r="Q105" i="7"/>
  <c r="R105" i="7"/>
  <c r="S105" i="7"/>
  <c r="T105" i="7"/>
  <c r="U105" i="7"/>
  <c r="V105" i="7"/>
  <c r="W105" i="7"/>
  <c r="X105" i="7"/>
  <c r="Y105" i="7"/>
  <c r="Z105" i="7"/>
  <c r="AA105" i="7"/>
  <c r="AC105" i="7"/>
  <c r="AD105" i="7"/>
  <c r="AE105" i="7"/>
  <c r="AF105" i="7"/>
  <c r="AG105" i="7"/>
  <c r="AH105" i="7"/>
  <c r="AI105" i="7"/>
  <c r="AJ105" i="7"/>
  <c r="AK105" i="7"/>
  <c r="AL105" i="7"/>
  <c r="AM105" i="7"/>
  <c r="AN105" i="7"/>
  <c r="AO105" i="7"/>
  <c r="AP105" i="7"/>
  <c r="AQ105" i="7"/>
  <c r="AR105" i="7"/>
  <c r="AS105" i="7"/>
  <c r="AT105" i="7"/>
  <c r="AU105" i="7"/>
  <c r="AW105" i="7"/>
  <c r="AX105" i="7"/>
  <c r="AY105" i="7"/>
  <c r="AZ105" i="7"/>
  <c r="I105" i="7"/>
  <c r="I104" i="7"/>
  <c r="J104" i="7"/>
  <c r="K104" i="7"/>
  <c r="L104" i="7"/>
  <c r="M104" i="7"/>
  <c r="N104" i="7"/>
  <c r="O104" i="7"/>
  <c r="P104" i="7"/>
  <c r="Q104" i="7"/>
  <c r="R104" i="7"/>
  <c r="S104" i="7"/>
  <c r="T104" i="7"/>
  <c r="U104" i="7"/>
  <c r="V104" i="7"/>
  <c r="W104" i="7"/>
  <c r="X104" i="7"/>
  <c r="Y104" i="7"/>
  <c r="Z104" i="7"/>
  <c r="AB104" i="7"/>
  <c r="AC104" i="7"/>
  <c r="AD104" i="7"/>
  <c r="AE104" i="7"/>
  <c r="AF104" i="7"/>
  <c r="AG104" i="7"/>
  <c r="AH104" i="7"/>
  <c r="AI104" i="7"/>
  <c r="AJ104" i="7"/>
  <c r="AK104" i="7"/>
  <c r="AL104" i="7"/>
  <c r="AM104" i="7"/>
  <c r="AN104" i="7"/>
  <c r="AO104" i="7"/>
  <c r="AP104" i="7"/>
  <c r="AQ104" i="7"/>
  <c r="AR104" i="7"/>
  <c r="AS104" i="7"/>
  <c r="AT104" i="7"/>
  <c r="AV104" i="7"/>
  <c r="AW104" i="7"/>
  <c r="AX104" i="7"/>
  <c r="AY104" i="7"/>
  <c r="AZ104" i="7"/>
  <c r="H103" i="7"/>
  <c r="I103" i="7"/>
  <c r="J103" i="7"/>
  <c r="K103" i="7"/>
  <c r="L103" i="7"/>
  <c r="M103" i="7"/>
  <c r="N103" i="7"/>
  <c r="O103" i="7"/>
  <c r="P103" i="7"/>
  <c r="Q103" i="7"/>
  <c r="R103" i="7"/>
  <c r="S103" i="7"/>
  <c r="T103" i="7"/>
  <c r="U103" i="7"/>
  <c r="V103" i="7"/>
  <c r="W103" i="7"/>
  <c r="X103" i="7"/>
  <c r="Y103" i="7"/>
  <c r="AA103" i="7"/>
  <c r="AB103" i="7"/>
  <c r="AC103" i="7"/>
  <c r="AD103" i="7"/>
  <c r="AE103" i="7"/>
  <c r="AF103" i="7"/>
  <c r="AG103" i="7"/>
  <c r="AH103" i="7"/>
  <c r="AI103" i="7"/>
  <c r="AJ103" i="7"/>
  <c r="AK103" i="7"/>
  <c r="AL103" i="7"/>
  <c r="AM103" i="7"/>
  <c r="AN103" i="7"/>
  <c r="AO103" i="7"/>
  <c r="AP103" i="7"/>
  <c r="AQ103" i="7"/>
  <c r="AR103" i="7"/>
  <c r="AS103" i="7"/>
  <c r="AU103" i="7"/>
  <c r="AV103" i="7"/>
  <c r="AW103" i="7"/>
  <c r="AX103" i="7"/>
  <c r="AY103" i="7"/>
  <c r="AZ103" i="7"/>
  <c r="H104" i="7"/>
  <c r="G102" i="7"/>
  <c r="H102" i="7"/>
  <c r="I102" i="7"/>
  <c r="J102" i="7"/>
  <c r="K102" i="7"/>
  <c r="L102" i="7"/>
  <c r="M102" i="7"/>
  <c r="N102" i="7"/>
  <c r="O102" i="7"/>
  <c r="P102" i="7"/>
  <c r="Q102" i="7"/>
  <c r="R102" i="7"/>
  <c r="S102" i="7"/>
  <c r="T102" i="7"/>
  <c r="U102" i="7"/>
  <c r="V102" i="7"/>
  <c r="W102" i="7"/>
  <c r="X102" i="7"/>
  <c r="Z102" i="7"/>
  <c r="AA102" i="7"/>
  <c r="AB102" i="7"/>
  <c r="AC102" i="7"/>
  <c r="AD102" i="7"/>
  <c r="AE102" i="7"/>
  <c r="AF102" i="7"/>
  <c r="AG102" i="7"/>
  <c r="AH102" i="7"/>
  <c r="AI102" i="7"/>
  <c r="AJ102" i="7"/>
  <c r="AK102" i="7"/>
  <c r="AL102" i="7"/>
  <c r="AM102" i="7"/>
  <c r="AN102" i="7"/>
  <c r="AO102" i="7"/>
  <c r="AP102" i="7"/>
  <c r="AQ102" i="7"/>
  <c r="AR102" i="7"/>
  <c r="AT102" i="7"/>
  <c r="AU102" i="7"/>
  <c r="AV102" i="7"/>
  <c r="AW102" i="7"/>
  <c r="AX102" i="7"/>
  <c r="AY102" i="7"/>
  <c r="AZ102" i="7"/>
  <c r="F102" i="7"/>
  <c r="F101" i="7"/>
  <c r="G101" i="7"/>
  <c r="H101" i="7"/>
  <c r="I101" i="7"/>
  <c r="J101" i="7"/>
  <c r="K101" i="7"/>
  <c r="L101" i="7"/>
  <c r="M101" i="7"/>
  <c r="N101" i="7"/>
  <c r="O101" i="7"/>
  <c r="P101" i="7"/>
  <c r="Q101" i="7"/>
  <c r="R101" i="7"/>
  <c r="S101" i="7"/>
  <c r="T101" i="7"/>
  <c r="U101" i="7"/>
  <c r="V101" i="7"/>
  <c r="W101" i="7"/>
  <c r="Y101" i="7"/>
  <c r="Z101" i="7"/>
  <c r="AA101" i="7"/>
  <c r="AB101" i="7"/>
  <c r="AC101" i="7"/>
  <c r="AD101" i="7"/>
  <c r="AE101" i="7"/>
  <c r="AF101" i="7"/>
  <c r="AG101" i="7"/>
  <c r="AH101" i="7"/>
  <c r="AI101" i="7"/>
  <c r="AJ101" i="7"/>
  <c r="AK101" i="7"/>
  <c r="AL101" i="7"/>
  <c r="AM101" i="7"/>
  <c r="AN101" i="7"/>
  <c r="AO101" i="7"/>
  <c r="AP101" i="7"/>
  <c r="AQ101" i="7"/>
  <c r="AS101" i="7"/>
  <c r="AT101" i="7"/>
  <c r="AU101" i="7"/>
  <c r="AV101" i="7"/>
  <c r="AW101" i="7"/>
  <c r="AX101" i="7"/>
  <c r="AY101" i="7"/>
  <c r="AZ101" i="7"/>
  <c r="E101" i="7"/>
  <c r="E100" i="7"/>
  <c r="F100" i="7"/>
  <c r="G100" i="7"/>
  <c r="H100" i="7"/>
  <c r="I100" i="7"/>
  <c r="J100" i="7"/>
  <c r="K100" i="7"/>
  <c r="L100" i="7"/>
  <c r="M100" i="7"/>
  <c r="N100" i="7"/>
  <c r="O100" i="7"/>
  <c r="P100" i="7"/>
  <c r="Q100" i="7"/>
  <c r="R100" i="7"/>
  <c r="S100" i="7"/>
  <c r="T100" i="7"/>
  <c r="U100" i="7"/>
  <c r="V100" i="7"/>
  <c r="X100" i="7"/>
  <c r="Y100" i="7"/>
  <c r="Z100" i="7"/>
  <c r="AA100" i="7"/>
  <c r="AB100" i="7"/>
  <c r="AC100" i="7"/>
  <c r="AD100" i="7"/>
  <c r="AE100" i="7"/>
  <c r="AF100" i="7"/>
  <c r="AG100" i="7"/>
  <c r="AH100" i="7"/>
  <c r="AI100" i="7"/>
  <c r="AJ100" i="7"/>
  <c r="AK100" i="7"/>
  <c r="AL100" i="7"/>
  <c r="AM100" i="7"/>
  <c r="AN100" i="7"/>
  <c r="AO100" i="7"/>
  <c r="AP100" i="7"/>
  <c r="AR100" i="7"/>
  <c r="AS100" i="7"/>
  <c r="AT100" i="7"/>
  <c r="AU100" i="7"/>
  <c r="AV100" i="7"/>
  <c r="AW100" i="7"/>
  <c r="AX100" i="7"/>
  <c r="AY100" i="7"/>
  <c r="AZ100" i="7"/>
  <c r="D100" i="7"/>
  <c r="D99" i="7"/>
  <c r="E99" i="7"/>
  <c r="F99" i="7"/>
  <c r="G99" i="7"/>
  <c r="H99" i="7"/>
  <c r="I99" i="7"/>
  <c r="J99" i="7"/>
  <c r="K99" i="7"/>
  <c r="L99" i="7"/>
  <c r="M99" i="7"/>
  <c r="N99" i="7"/>
  <c r="O99" i="7"/>
  <c r="P99" i="7"/>
  <c r="Q99" i="7"/>
  <c r="R99" i="7"/>
  <c r="S99" i="7"/>
  <c r="T99" i="7"/>
  <c r="U99" i="7"/>
  <c r="W99" i="7"/>
  <c r="X99" i="7"/>
  <c r="Y99" i="7"/>
  <c r="Z99" i="7"/>
  <c r="AA99" i="7"/>
  <c r="AB99" i="7"/>
  <c r="AC99" i="7"/>
  <c r="AD99" i="7"/>
  <c r="AE99" i="7"/>
  <c r="AF99" i="7"/>
  <c r="AG99" i="7"/>
  <c r="AH99" i="7"/>
  <c r="AI99" i="7"/>
  <c r="AJ99" i="7"/>
  <c r="AK99" i="7"/>
  <c r="AL99" i="7"/>
  <c r="AM99" i="7"/>
  <c r="AN99" i="7"/>
  <c r="AO99" i="7"/>
  <c r="AQ99" i="7"/>
  <c r="AR99" i="7"/>
  <c r="AS99" i="7"/>
  <c r="AT99" i="7"/>
  <c r="AU99" i="7"/>
  <c r="AV99" i="7"/>
  <c r="AW99" i="7"/>
  <c r="AX99" i="7"/>
  <c r="AY99" i="7"/>
  <c r="AZ99" i="7"/>
  <c r="C99" i="7"/>
  <c r="C21" i="7" s="1"/>
  <c r="N21" i="7" l="1"/>
  <c r="AI21" i="7"/>
  <c r="R21" i="7"/>
  <c r="F21" i="7"/>
  <c r="AZ21" i="7"/>
  <c r="AM21" i="7"/>
  <c r="J21" i="7"/>
  <c r="AN21" i="7"/>
  <c r="AJ21" i="7"/>
  <c r="AF21" i="7"/>
  <c r="S21" i="7"/>
  <c r="O21" i="7"/>
  <c r="K21" i="7"/>
  <c r="G21" i="7"/>
  <c r="AL21" i="7"/>
  <c r="AH21" i="7"/>
  <c r="U21" i="7"/>
  <c r="Q21" i="7"/>
  <c r="M21" i="7"/>
  <c r="I21" i="7"/>
  <c r="E21" i="7"/>
  <c r="AO21" i="7"/>
  <c r="AK21" i="7"/>
  <c r="AG21" i="7"/>
  <c r="T21" i="7"/>
  <c r="P21" i="7"/>
  <c r="L21" i="7"/>
  <c r="H21" i="7"/>
  <c r="D21" i="7"/>
  <c r="E77" i="3"/>
  <c r="F77" i="3"/>
  <c r="G77" i="3"/>
  <c r="H77" i="3"/>
  <c r="I77" i="3"/>
  <c r="J77" i="3"/>
  <c r="K77" i="3"/>
  <c r="L77" i="3"/>
  <c r="M77" i="3"/>
  <c r="N77" i="3"/>
  <c r="O77" i="3"/>
  <c r="P77" i="3"/>
  <c r="Q77" i="3"/>
  <c r="R77" i="3"/>
  <c r="S77" i="3"/>
  <c r="T77" i="3"/>
  <c r="U77" i="3"/>
  <c r="V77" i="3"/>
  <c r="X77" i="3"/>
  <c r="Y77" i="3"/>
  <c r="Z77" i="3"/>
  <c r="AA77" i="3"/>
  <c r="AB77" i="3"/>
  <c r="AC77" i="3"/>
  <c r="AD77" i="3"/>
  <c r="AE77" i="3"/>
  <c r="AF77" i="3"/>
  <c r="AG77" i="3"/>
  <c r="AH77" i="3"/>
  <c r="AI77" i="3"/>
  <c r="AJ77" i="3"/>
  <c r="AK77" i="3"/>
  <c r="AL77" i="3"/>
  <c r="AM77" i="3"/>
  <c r="AN77" i="3"/>
  <c r="AO77" i="3"/>
  <c r="AP77" i="3"/>
  <c r="AR77" i="3"/>
  <c r="AS77" i="3"/>
  <c r="AT77" i="3"/>
  <c r="AU77" i="3"/>
  <c r="AV77" i="3"/>
  <c r="AW77" i="3"/>
  <c r="AX77" i="3"/>
  <c r="AY77" i="3"/>
  <c r="AZ77" i="3"/>
  <c r="D77" i="3"/>
  <c r="F78" i="3"/>
  <c r="G78" i="3"/>
  <c r="H78" i="3"/>
  <c r="I78" i="3"/>
  <c r="J78" i="3"/>
  <c r="K78" i="3"/>
  <c r="L78" i="3"/>
  <c r="M78" i="3"/>
  <c r="N78" i="3"/>
  <c r="O78" i="3"/>
  <c r="P78" i="3"/>
  <c r="Q78" i="3"/>
  <c r="R78" i="3"/>
  <c r="S78" i="3"/>
  <c r="T78" i="3"/>
  <c r="U78" i="3"/>
  <c r="V78" i="3"/>
  <c r="W78" i="3"/>
  <c r="Y78" i="3"/>
  <c r="Z78" i="3"/>
  <c r="AA78" i="3"/>
  <c r="AB78" i="3"/>
  <c r="AC78" i="3"/>
  <c r="AD78" i="3"/>
  <c r="AE78" i="3"/>
  <c r="AF78" i="3"/>
  <c r="AG78" i="3"/>
  <c r="AH78" i="3"/>
  <c r="AI78" i="3"/>
  <c r="AJ78" i="3"/>
  <c r="AK78" i="3"/>
  <c r="AL78" i="3"/>
  <c r="AM78" i="3"/>
  <c r="AN78" i="3"/>
  <c r="AO78" i="3"/>
  <c r="AP78" i="3"/>
  <c r="AQ78" i="3"/>
  <c r="AS78" i="3"/>
  <c r="AT78" i="3"/>
  <c r="AU78" i="3"/>
  <c r="AV78" i="3"/>
  <c r="AW78" i="3"/>
  <c r="AX78" i="3"/>
  <c r="AY78" i="3"/>
  <c r="AZ78" i="3"/>
  <c r="G79" i="3"/>
  <c r="H79" i="3"/>
  <c r="I79" i="3"/>
  <c r="J79" i="3"/>
  <c r="K79" i="3"/>
  <c r="L79" i="3"/>
  <c r="M79" i="3"/>
  <c r="N79" i="3"/>
  <c r="O79" i="3"/>
  <c r="P79" i="3"/>
  <c r="Q79" i="3"/>
  <c r="R79" i="3"/>
  <c r="S79" i="3"/>
  <c r="T79" i="3"/>
  <c r="U79" i="3"/>
  <c r="V79" i="3"/>
  <c r="W79" i="3"/>
  <c r="X79" i="3"/>
  <c r="Z79" i="3"/>
  <c r="AA79" i="3"/>
  <c r="AB79" i="3"/>
  <c r="AC79" i="3"/>
  <c r="AD79" i="3"/>
  <c r="AE79" i="3"/>
  <c r="AF79" i="3"/>
  <c r="AG79" i="3"/>
  <c r="AH79" i="3"/>
  <c r="AI79" i="3"/>
  <c r="AJ79" i="3"/>
  <c r="AK79" i="3"/>
  <c r="AL79" i="3"/>
  <c r="AM79" i="3"/>
  <c r="AN79" i="3"/>
  <c r="AO79" i="3"/>
  <c r="AP79" i="3"/>
  <c r="AQ79" i="3"/>
  <c r="AR79" i="3"/>
  <c r="AT79" i="3"/>
  <c r="AU79" i="3"/>
  <c r="AV79" i="3"/>
  <c r="AW79" i="3"/>
  <c r="AX79" i="3"/>
  <c r="AY79" i="3"/>
  <c r="AZ79" i="3"/>
  <c r="H80" i="3"/>
  <c r="I80" i="3"/>
  <c r="J80" i="3"/>
  <c r="K80" i="3"/>
  <c r="L80" i="3"/>
  <c r="M80" i="3"/>
  <c r="N80" i="3"/>
  <c r="O80" i="3"/>
  <c r="P80" i="3"/>
  <c r="Q80" i="3"/>
  <c r="R80" i="3"/>
  <c r="S80" i="3"/>
  <c r="T80" i="3"/>
  <c r="U80" i="3"/>
  <c r="V80" i="3"/>
  <c r="W80" i="3"/>
  <c r="X80" i="3"/>
  <c r="Y80" i="3"/>
  <c r="AA80" i="3"/>
  <c r="AB80" i="3"/>
  <c r="AC80" i="3"/>
  <c r="AD80" i="3"/>
  <c r="AE80" i="3"/>
  <c r="AF80" i="3"/>
  <c r="AG80" i="3"/>
  <c r="AH80" i="3"/>
  <c r="AI80" i="3"/>
  <c r="AJ80" i="3"/>
  <c r="AK80" i="3"/>
  <c r="AL80" i="3"/>
  <c r="AM80" i="3"/>
  <c r="AN80" i="3"/>
  <c r="AO80" i="3"/>
  <c r="AP80" i="3"/>
  <c r="AQ80" i="3"/>
  <c r="AR80" i="3"/>
  <c r="AS80" i="3"/>
  <c r="AU80" i="3"/>
  <c r="AV80" i="3"/>
  <c r="AW80" i="3"/>
  <c r="AX80" i="3"/>
  <c r="AY80" i="3"/>
  <c r="AZ80" i="3"/>
  <c r="I81" i="3"/>
  <c r="J81" i="3"/>
  <c r="K81" i="3"/>
  <c r="L81" i="3"/>
  <c r="M81" i="3"/>
  <c r="N81" i="3"/>
  <c r="O81" i="3"/>
  <c r="P81" i="3"/>
  <c r="Q81" i="3"/>
  <c r="R81" i="3"/>
  <c r="S81" i="3"/>
  <c r="T81" i="3"/>
  <c r="U81" i="3"/>
  <c r="V81" i="3"/>
  <c r="W81" i="3"/>
  <c r="X81" i="3"/>
  <c r="Y81" i="3"/>
  <c r="Z81" i="3"/>
  <c r="AB81" i="3"/>
  <c r="AC81" i="3"/>
  <c r="AD81" i="3"/>
  <c r="AE81" i="3"/>
  <c r="AF81" i="3"/>
  <c r="AG81" i="3"/>
  <c r="AH81" i="3"/>
  <c r="AI81" i="3"/>
  <c r="AJ81" i="3"/>
  <c r="AK81" i="3"/>
  <c r="AL81" i="3"/>
  <c r="AM81" i="3"/>
  <c r="AN81" i="3"/>
  <c r="AO81" i="3"/>
  <c r="AP81" i="3"/>
  <c r="AQ81" i="3"/>
  <c r="AR81" i="3"/>
  <c r="AS81" i="3"/>
  <c r="AT81" i="3"/>
  <c r="AV81" i="3"/>
  <c r="AW81" i="3"/>
  <c r="AX81" i="3"/>
  <c r="AY81" i="3"/>
  <c r="AZ81" i="3"/>
  <c r="J82" i="3"/>
  <c r="K82" i="3"/>
  <c r="L82" i="3"/>
  <c r="M82" i="3"/>
  <c r="N82" i="3"/>
  <c r="O82" i="3"/>
  <c r="P82" i="3"/>
  <c r="Q82" i="3"/>
  <c r="R82" i="3"/>
  <c r="S82" i="3"/>
  <c r="T82" i="3"/>
  <c r="U82" i="3"/>
  <c r="V82" i="3"/>
  <c r="W82" i="3"/>
  <c r="X82" i="3"/>
  <c r="Y82" i="3"/>
  <c r="Z82" i="3"/>
  <c r="AA82" i="3"/>
  <c r="AC82" i="3"/>
  <c r="AD82" i="3"/>
  <c r="AE82" i="3"/>
  <c r="AF82" i="3"/>
  <c r="AG82" i="3"/>
  <c r="AH82" i="3"/>
  <c r="AI82" i="3"/>
  <c r="AJ82" i="3"/>
  <c r="AK82" i="3"/>
  <c r="AL82" i="3"/>
  <c r="AM82" i="3"/>
  <c r="AN82" i="3"/>
  <c r="AO82" i="3"/>
  <c r="AP82" i="3"/>
  <c r="AQ82" i="3"/>
  <c r="AR82" i="3"/>
  <c r="AS82" i="3"/>
  <c r="AT82" i="3"/>
  <c r="AU82" i="3"/>
  <c r="AW82" i="3"/>
  <c r="AX82" i="3"/>
  <c r="AY82" i="3"/>
  <c r="AZ82" i="3"/>
  <c r="K83" i="3"/>
  <c r="L83" i="3"/>
  <c r="M83" i="3"/>
  <c r="N83" i="3"/>
  <c r="O83" i="3"/>
  <c r="P83" i="3"/>
  <c r="Q83" i="3"/>
  <c r="R83" i="3"/>
  <c r="S83" i="3"/>
  <c r="T83" i="3"/>
  <c r="U83" i="3"/>
  <c r="V83" i="3"/>
  <c r="W83" i="3"/>
  <c r="X83" i="3"/>
  <c r="Y83" i="3"/>
  <c r="Z83" i="3"/>
  <c r="AA83" i="3"/>
  <c r="AB83" i="3"/>
  <c r="AD83" i="3"/>
  <c r="AE83" i="3"/>
  <c r="AF83" i="3"/>
  <c r="AG83" i="3"/>
  <c r="AH83" i="3"/>
  <c r="AI83" i="3"/>
  <c r="AJ83" i="3"/>
  <c r="AK83" i="3"/>
  <c r="AL83" i="3"/>
  <c r="AM83" i="3"/>
  <c r="AN83" i="3"/>
  <c r="AO83" i="3"/>
  <c r="AP83" i="3"/>
  <c r="AQ83" i="3"/>
  <c r="AR83" i="3"/>
  <c r="AS83" i="3"/>
  <c r="AT83" i="3"/>
  <c r="AU83" i="3"/>
  <c r="AV83" i="3"/>
  <c r="AX83" i="3"/>
  <c r="AY83" i="3"/>
  <c r="AZ83" i="3"/>
  <c r="L84" i="3"/>
  <c r="M84" i="3"/>
  <c r="N84" i="3"/>
  <c r="O84" i="3"/>
  <c r="P84" i="3"/>
  <c r="Q84" i="3"/>
  <c r="R84" i="3"/>
  <c r="S84" i="3"/>
  <c r="T84" i="3"/>
  <c r="U84" i="3"/>
  <c r="V84" i="3"/>
  <c r="W84" i="3"/>
  <c r="X84" i="3"/>
  <c r="Y84" i="3"/>
  <c r="Z84" i="3"/>
  <c r="AA84" i="3"/>
  <c r="AB84" i="3"/>
  <c r="AC84" i="3"/>
  <c r="AE84" i="3"/>
  <c r="AF84" i="3"/>
  <c r="AG84" i="3"/>
  <c r="AH84" i="3"/>
  <c r="AI84" i="3"/>
  <c r="AJ84" i="3"/>
  <c r="AK84" i="3"/>
  <c r="AL84" i="3"/>
  <c r="AM84" i="3"/>
  <c r="AN84" i="3"/>
  <c r="AO84" i="3"/>
  <c r="AP84" i="3"/>
  <c r="AQ84" i="3"/>
  <c r="AR84" i="3"/>
  <c r="AS84" i="3"/>
  <c r="AT84" i="3"/>
  <c r="AU84" i="3"/>
  <c r="AV84" i="3"/>
  <c r="AW84" i="3"/>
  <c r="AY84" i="3"/>
  <c r="AZ84" i="3"/>
  <c r="M85" i="3"/>
  <c r="N85" i="3"/>
  <c r="O85" i="3"/>
  <c r="P85" i="3"/>
  <c r="Q85" i="3"/>
  <c r="R85" i="3"/>
  <c r="S85" i="3"/>
  <c r="T85" i="3"/>
  <c r="U85" i="3"/>
  <c r="V85" i="3"/>
  <c r="W85" i="3"/>
  <c r="X85" i="3"/>
  <c r="Y85" i="3"/>
  <c r="Z85" i="3"/>
  <c r="AA85" i="3"/>
  <c r="AB85" i="3"/>
  <c r="AC85" i="3"/>
  <c r="AD85" i="3"/>
  <c r="AF85" i="3"/>
  <c r="AG85" i="3"/>
  <c r="AH85" i="3"/>
  <c r="AI85" i="3"/>
  <c r="AJ85" i="3"/>
  <c r="AK85" i="3"/>
  <c r="AL85" i="3"/>
  <c r="AM85" i="3"/>
  <c r="AN85" i="3"/>
  <c r="AO85" i="3"/>
  <c r="AP85" i="3"/>
  <c r="AQ85" i="3"/>
  <c r="AR85" i="3"/>
  <c r="AS85" i="3"/>
  <c r="AT85" i="3"/>
  <c r="AU85" i="3"/>
  <c r="AV85" i="3"/>
  <c r="AW85" i="3"/>
  <c r="AX85" i="3"/>
  <c r="AZ85" i="3"/>
  <c r="L85" i="3"/>
  <c r="K84" i="3"/>
  <c r="J83" i="3"/>
  <c r="I82" i="3"/>
  <c r="H81" i="3"/>
  <c r="G80" i="3"/>
  <c r="F79" i="3"/>
  <c r="E78" i="3"/>
  <c r="D76" i="3"/>
  <c r="E76" i="3"/>
  <c r="F76" i="3"/>
  <c r="G76" i="3"/>
  <c r="H76" i="3"/>
  <c r="I76" i="3"/>
  <c r="J76" i="3"/>
  <c r="K76" i="3"/>
  <c r="L76" i="3"/>
  <c r="M76" i="3"/>
  <c r="N76" i="3"/>
  <c r="O76" i="3"/>
  <c r="P76" i="3"/>
  <c r="Q76" i="3"/>
  <c r="R76" i="3"/>
  <c r="S76" i="3"/>
  <c r="T76" i="3"/>
  <c r="U76" i="3"/>
  <c r="W76" i="3"/>
  <c r="X76" i="3"/>
  <c r="Y76" i="3"/>
  <c r="Z76" i="3"/>
  <c r="AA76" i="3"/>
  <c r="AB76" i="3"/>
  <c r="AC76" i="3"/>
  <c r="AD76" i="3"/>
  <c r="AE76" i="3"/>
  <c r="AF76" i="3"/>
  <c r="AG76" i="3"/>
  <c r="AH76" i="3"/>
  <c r="AI76" i="3"/>
  <c r="AJ76" i="3"/>
  <c r="AK76" i="3"/>
  <c r="AL76" i="3"/>
  <c r="AM76" i="3"/>
  <c r="AN76" i="3"/>
  <c r="AO76" i="3"/>
  <c r="AQ76" i="3"/>
  <c r="AR76" i="3"/>
  <c r="AS76" i="3"/>
  <c r="AT76" i="3"/>
  <c r="AU76" i="3"/>
  <c r="AV76" i="3"/>
  <c r="AW76" i="3"/>
  <c r="AX76" i="3"/>
  <c r="AY76" i="3"/>
  <c r="AZ76" i="3"/>
  <c r="D42" i="13"/>
  <c r="C13" i="3" l="1"/>
  <c r="S13" i="3" l="1"/>
  <c r="O13" i="3"/>
  <c r="K13" i="3"/>
  <c r="T13" i="3"/>
  <c r="P13" i="3"/>
  <c r="L13" i="3"/>
  <c r="H13" i="3"/>
  <c r="D13" i="3"/>
  <c r="AO13" i="3"/>
  <c r="AK13" i="3"/>
  <c r="AG13" i="3"/>
  <c r="U13" i="3"/>
  <c r="Q13" i="3"/>
  <c r="M13" i="3"/>
  <c r="I13" i="3"/>
  <c r="E13" i="3"/>
  <c r="AL13" i="3"/>
  <c r="AH13" i="3"/>
  <c r="G13" i="3"/>
  <c r="AN13" i="3"/>
  <c r="AF13" i="3"/>
  <c r="R13" i="3"/>
  <c r="N13" i="3"/>
  <c r="J13" i="3"/>
  <c r="F13" i="3"/>
  <c r="AZ13" i="3"/>
  <c r="AM13" i="3"/>
  <c r="AI13" i="3"/>
  <c r="AJ13" i="3"/>
  <c r="B4" i="11" l="1"/>
  <c r="B3" i="18"/>
  <c r="R14" i="7"/>
  <c r="S14" i="7"/>
  <c r="T14" i="7"/>
  <c r="U14" i="7"/>
  <c r="V14" i="7"/>
  <c r="B14" i="7"/>
  <c r="B8" i="3"/>
  <c r="B2" i="18"/>
  <c r="AZ15" i="18" l="1"/>
  <c r="B7" i="7" l="1"/>
  <c r="B6" i="7"/>
  <c r="B5" i="7"/>
  <c r="C10" i="7"/>
  <c r="B23" i="21" l="1"/>
  <c r="B11" i="7" l="1"/>
  <c r="B13" i="7"/>
  <c r="B3" i="7"/>
  <c r="B2" i="7"/>
  <c r="H107" i="13" l="1"/>
  <c r="I107" i="13"/>
  <c r="J107" i="13"/>
  <c r="K107" i="13"/>
  <c r="L107" i="13"/>
  <c r="M107" i="13"/>
  <c r="N107" i="13"/>
  <c r="O107" i="13"/>
  <c r="P107" i="13"/>
  <c r="Q107" i="13"/>
  <c r="R107" i="13"/>
  <c r="S107" i="13"/>
  <c r="T107" i="13"/>
  <c r="U107" i="13"/>
  <c r="V107" i="13"/>
  <c r="W107" i="13"/>
  <c r="X107" i="13"/>
  <c r="Y107" i="13"/>
  <c r="Z107" i="13"/>
  <c r="AA107" i="13"/>
  <c r="AB107" i="13"/>
  <c r="AC107" i="13"/>
  <c r="AD107" i="13"/>
  <c r="AE107" i="13"/>
  <c r="AF107" i="13"/>
  <c r="AG107" i="13"/>
  <c r="AH107" i="13"/>
  <c r="AI107" i="13"/>
  <c r="AJ107" i="13"/>
  <c r="AK107" i="13"/>
  <c r="AL107" i="13"/>
  <c r="AM107" i="13"/>
  <c r="AN107" i="13"/>
  <c r="AO107" i="13"/>
  <c r="AP107" i="13"/>
  <c r="AQ107" i="13"/>
  <c r="AR107" i="13"/>
  <c r="AS107" i="13"/>
  <c r="B7" i="18" l="1"/>
  <c r="B15" i="7" l="1"/>
  <c r="B4" i="12"/>
  <c r="B13" i="6"/>
  <c r="G4" i="12" l="1"/>
  <c r="H4" i="12"/>
  <c r="I4" i="12"/>
  <c r="J4" i="12"/>
  <c r="K4" i="12"/>
  <c r="L4" i="12"/>
  <c r="M4" i="12"/>
  <c r="N4" i="12"/>
  <c r="O4" i="12"/>
  <c r="P4" i="12"/>
  <c r="Q4" i="12"/>
  <c r="R4" i="12"/>
  <c r="S4" i="12"/>
  <c r="T4" i="12"/>
  <c r="U4" i="12"/>
  <c r="V4" i="12"/>
  <c r="W4" i="12"/>
  <c r="X4" i="12"/>
  <c r="Y4" i="12"/>
  <c r="Z4" i="12"/>
  <c r="AA4" i="12"/>
  <c r="AB4" i="12"/>
  <c r="AC4" i="12"/>
  <c r="AD4" i="12"/>
  <c r="AE4" i="12"/>
  <c r="AF4" i="12"/>
  <c r="AG4" i="12"/>
  <c r="AH4" i="12"/>
  <c r="AI4" i="12"/>
  <c r="AJ4" i="12"/>
  <c r="AK4" i="12"/>
  <c r="AL4" i="12"/>
  <c r="AM4" i="12"/>
  <c r="AN4" i="12"/>
  <c r="AO4" i="12"/>
  <c r="AP4" i="12"/>
  <c r="AQ4" i="12"/>
  <c r="AR4" i="12"/>
  <c r="AS4" i="12"/>
  <c r="AT4" i="12"/>
  <c r="AU4" i="12"/>
  <c r="AV4" i="12"/>
  <c r="AW4" i="12"/>
  <c r="AX4" i="12"/>
  <c r="AY4" i="12"/>
  <c r="AZ4" i="12"/>
  <c r="B9" i="18"/>
  <c r="B5" i="6" l="1"/>
  <c r="B4" i="6"/>
  <c r="G15" i="7"/>
  <c r="H15" i="7"/>
  <c r="I15" i="7"/>
  <c r="J15" i="7"/>
  <c r="K15" i="7"/>
  <c r="L15" i="7"/>
  <c r="M15" i="7"/>
  <c r="N15" i="7"/>
  <c r="O15" i="7"/>
  <c r="P15" i="7"/>
  <c r="Q15" i="7"/>
  <c r="R15" i="7"/>
  <c r="S15" i="7"/>
  <c r="T15" i="7"/>
  <c r="U15" i="7"/>
  <c r="V15" i="7"/>
  <c r="W15" i="7"/>
  <c r="X15" i="7"/>
  <c r="Y15" i="7"/>
  <c r="Z15" i="7"/>
  <c r="AA15" i="7"/>
  <c r="AB15" i="7"/>
  <c r="AC15" i="7"/>
  <c r="AD15" i="7"/>
  <c r="AE15" i="7"/>
  <c r="AF15" i="7"/>
  <c r="AG15" i="7"/>
  <c r="AH15" i="7"/>
  <c r="AI15" i="7"/>
  <c r="AJ15" i="7"/>
  <c r="AK15" i="7"/>
  <c r="AL15" i="7"/>
  <c r="AM15" i="7"/>
  <c r="AN15" i="7"/>
  <c r="AO15" i="7"/>
  <c r="AP15" i="7"/>
  <c r="AQ15" i="7"/>
  <c r="AR15" i="7"/>
  <c r="AT107" i="13"/>
  <c r="AS15" i="7" s="1"/>
  <c r="AU107" i="13"/>
  <c r="AT15" i="7" s="1"/>
  <c r="AV107" i="13"/>
  <c r="AU15" i="7" s="1"/>
  <c r="AW107" i="13"/>
  <c r="AV15" i="7" s="1"/>
  <c r="AX107" i="13"/>
  <c r="AW15" i="7" s="1"/>
  <c r="AY107" i="13"/>
  <c r="AX15" i="7" s="1"/>
  <c r="AZ107" i="13"/>
  <c r="AY15" i="7" s="1"/>
  <c r="BA107" i="13"/>
  <c r="AZ15" i="7" s="1"/>
  <c r="B6" i="18"/>
  <c r="H61" i="13"/>
  <c r="G6" i="28" s="1"/>
  <c r="I61" i="13"/>
  <c r="H6" i="28" s="1"/>
  <c r="J61" i="13"/>
  <c r="I6" i="28" s="1"/>
  <c r="K61" i="13"/>
  <c r="J6" i="28" s="1"/>
  <c r="L61" i="13"/>
  <c r="K6" i="28" s="1"/>
  <c r="M61" i="13"/>
  <c r="L6" i="28" s="1"/>
  <c r="N61" i="13"/>
  <c r="M6" i="28" s="1"/>
  <c r="O61" i="13"/>
  <c r="N6" i="28" s="1"/>
  <c r="P61" i="13"/>
  <c r="O6" i="28" s="1"/>
  <c r="Q61" i="13"/>
  <c r="P6" i="28" s="1"/>
  <c r="R61" i="13"/>
  <c r="Q6" i="28" s="1"/>
  <c r="S61" i="13"/>
  <c r="R6" i="28" s="1"/>
  <c r="T61" i="13"/>
  <c r="S6" i="28" s="1"/>
  <c r="U61" i="13"/>
  <c r="T6" i="28" s="1"/>
  <c r="V61" i="13"/>
  <c r="U6" i="28" s="1"/>
  <c r="W61" i="13"/>
  <c r="V6" i="28" s="1"/>
  <c r="X61" i="13"/>
  <c r="W6" i="28" s="1"/>
  <c r="Y61" i="13"/>
  <c r="X6" i="28" s="1"/>
  <c r="Z61" i="13"/>
  <c r="Y6" i="28" s="1"/>
  <c r="AA61" i="13"/>
  <c r="Z6" i="28" s="1"/>
  <c r="AB61" i="13"/>
  <c r="AA6" i="28" s="1"/>
  <c r="AC61" i="13"/>
  <c r="AB6" i="28" s="1"/>
  <c r="AD61" i="13"/>
  <c r="AC6" i="28" s="1"/>
  <c r="AE61" i="13"/>
  <c r="AD6" i="28" s="1"/>
  <c r="AF61" i="13"/>
  <c r="AE6" i="28" s="1"/>
  <c r="AG61" i="13"/>
  <c r="AF6" i="28" s="1"/>
  <c r="AH61" i="13"/>
  <c r="AG6" i="28" s="1"/>
  <c r="AI61" i="13"/>
  <c r="AH6" i="28" s="1"/>
  <c r="AJ61" i="13"/>
  <c r="AI6" i="28" s="1"/>
  <c r="AK61" i="13"/>
  <c r="AJ6" i="28" s="1"/>
  <c r="AL61" i="13"/>
  <c r="AK6" i="28" s="1"/>
  <c r="AM61" i="13"/>
  <c r="AL6" i="28" s="1"/>
  <c r="AN61" i="13"/>
  <c r="AM6" i="28" s="1"/>
  <c r="AO61" i="13"/>
  <c r="AN6" i="28" s="1"/>
  <c r="AP61" i="13"/>
  <c r="AO6" i="28" s="1"/>
  <c r="AQ61" i="13"/>
  <c r="AP6" i="28" s="1"/>
  <c r="AR61" i="13"/>
  <c r="AQ6" i="28" s="1"/>
  <c r="AS61" i="13"/>
  <c r="AR6" i="28" s="1"/>
  <c r="AT61" i="13"/>
  <c r="AS6" i="28" s="1"/>
  <c r="AU61" i="13"/>
  <c r="AT6" i="28" s="1"/>
  <c r="AV61" i="13"/>
  <c r="AU6" i="28" s="1"/>
  <c r="AW61" i="13"/>
  <c r="AV6" i="28" s="1"/>
  <c r="AX61" i="13"/>
  <c r="AW6" i="28" s="1"/>
  <c r="AY61" i="13"/>
  <c r="AX6" i="28" s="1"/>
  <c r="AZ61" i="13"/>
  <c r="AY6" i="28" s="1"/>
  <c r="BA61" i="13"/>
  <c r="AZ6" i="28" s="1"/>
  <c r="B3" i="6"/>
  <c r="H58" i="13"/>
  <c r="H104" i="13" s="1"/>
  <c r="I58" i="13"/>
  <c r="I104" i="13" s="1"/>
  <c r="J58" i="13"/>
  <c r="J104" i="13" s="1"/>
  <c r="K58" i="13"/>
  <c r="K104" i="13" s="1"/>
  <c r="L58" i="13"/>
  <c r="L104" i="13" s="1"/>
  <c r="M58" i="13"/>
  <c r="M104" i="13" s="1"/>
  <c r="N58" i="13"/>
  <c r="N104" i="13" s="1"/>
  <c r="O58" i="13"/>
  <c r="O104" i="13" s="1"/>
  <c r="P58" i="13"/>
  <c r="P104" i="13" s="1"/>
  <c r="Q58" i="13"/>
  <c r="Q104" i="13" s="1"/>
  <c r="R58" i="13"/>
  <c r="R104" i="13" s="1"/>
  <c r="S58" i="13"/>
  <c r="S104" i="13" s="1"/>
  <c r="T58" i="13"/>
  <c r="T104" i="13" s="1"/>
  <c r="U58" i="13"/>
  <c r="U104" i="13" s="1"/>
  <c r="V58" i="13"/>
  <c r="V104" i="13" s="1"/>
  <c r="W58" i="13"/>
  <c r="W104" i="13" s="1"/>
  <c r="X58" i="13"/>
  <c r="X104" i="13" s="1"/>
  <c r="Y58" i="13"/>
  <c r="Y104" i="13" s="1"/>
  <c r="Z58" i="13"/>
  <c r="Z104" i="13" s="1"/>
  <c r="AA58" i="13"/>
  <c r="AA104" i="13" s="1"/>
  <c r="AB58" i="13"/>
  <c r="AB104" i="13" s="1"/>
  <c r="AC58" i="13"/>
  <c r="AC104" i="13" s="1"/>
  <c r="AD58" i="13"/>
  <c r="AD104" i="13" s="1"/>
  <c r="AE58" i="13"/>
  <c r="AE104" i="13" s="1"/>
  <c r="AF58" i="13"/>
  <c r="AF104" i="13" s="1"/>
  <c r="AG58" i="13"/>
  <c r="AG104" i="13" s="1"/>
  <c r="AH58" i="13"/>
  <c r="AH104" i="13" s="1"/>
  <c r="AI58" i="13"/>
  <c r="AI104" i="13" s="1"/>
  <c r="AJ58" i="13"/>
  <c r="AJ104" i="13" s="1"/>
  <c r="AK58" i="13"/>
  <c r="AK104" i="13" s="1"/>
  <c r="AL58" i="13"/>
  <c r="AL104" i="13" s="1"/>
  <c r="AM58" i="13"/>
  <c r="AM104" i="13" s="1"/>
  <c r="AN58" i="13"/>
  <c r="AN104" i="13" s="1"/>
  <c r="AO58" i="13"/>
  <c r="AO104" i="13" s="1"/>
  <c r="AP58" i="13"/>
  <c r="AP104" i="13" s="1"/>
  <c r="AQ58" i="13"/>
  <c r="AQ104" i="13" s="1"/>
  <c r="AR58" i="13"/>
  <c r="AR104" i="13" s="1"/>
  <c r="AS58" i="13"/>
  <c r="AS104" i="13" s="1"/>
  <c r="AT58" i="13"/>
  <c r="AT104" i="13" s="1"/>
  <c r="AU58" i="13"/>
  <c r="AU104" i="13" s="1"/>
  <c r="AV58" i="13"/>
  <c r="AV104" i="13" s="1"/>
  <c r="AW58" i="13"/>
  <c r="AW104" i="13" s="1"/>
  <c r="AX58" i="13"/>
  <c r="AX104" i="13" s="1"/>
  <c r="AY58" i="13"/>
  <c r="AY104" i="13" s="1"/>
  <c r="AZ58" i="13"/>
  <c r="AZ104" i="13" s="1"/>
  <c r="BA58" i="13"/>
  <c r="BA104" i="13" s="1"/>
  <c r="H55" i="13"/>
  <c r="G4" i="28" s="1"/>
  <c r="G7" i="28" s="1"/>
  <c r="I55" i="13"/>
  <c r="H4" i="28" s="1"/>
  <c r="H7" i="28" s="1"/>
  <c r="J55" i="13"/>
  <c r="I4" i="28" s="1"/>
  <c r="I7" i="28" s="1"/>
  <c r="K55" i="13"/>
  <c r="J4" i="28" s="1"/>
  <c r="J7" i="28" s="1"/>
  <c r="J8" i="28" s="1"/>
  <c r="L55" i="13"/>
  <c r="K4" i="28" s="1"/>
  <c r="K7" i="28" s="1"/>
  <c r="M55" i="13"/>
  <c r="L4" i="28" s="1"/>
  <c r="L7" i="28" s="1"/>
  <c r="N55" i="13"/>
  <c r="M4" i="28" s="1"/>
  <c r="M7" i="28" s="1"/>
  <c r="O55" i="13"/>
  <c r="N4" i="28" s="1"/>
  <c r="N7" i="28" s="1"/>
  <c r="N8" i="28" s="1"/>
  <c r="P55" i="13"/>
  <c r="O4" i="28" s="1"/>
  <c r="O7" i="28" s="1"/>
  <c r="Q55" i="13"/>
  <c r="P4" i="28" s="1"/>
  <c r="P7" i="28" s="1"/>
  <c r="R55" i="13"/>
  <c r="Q4" i="28" s="1"/>
  <c r="Q7" i="28" s="1"/>
  <c r="S55" i="13"/>
  <c r="R4" i="28" s="1"/>
  <c r="R7" i="28" s="1"/>
  <c r="R8" i="28" s="1"/>
  <c r="T55" i="13"/>
  <c r="S4" i="28" s="1"/>
  <c r="S7" i="28" s="1"/>
  <c r="U55" i="13"/>
  <c r="T4" i="28" s="1"/>
  <c r="T7" i="28" s="1"/>
  <c r="V55" i="13"/>
  <c r="U4" i="28" s="1"/>
  <c r="U7" i="28" s="1"/>
  <c r="W55" i="13"/>
  <c r="V4" i="28" s="1"/>
  <c r="V7" i="28" s="1"/>
  <c r="V8" i="28" s="1"/>
  <c r="X55" i="13"/>
  <c r="W4" i="28" s="1"/>
  <c r="W7" i="28" s="1"/>
  <c r="Y55" i="13"/>
  <c r="X4" i="28" s="1"/>
  <c r="X7" i="28" s="1"/>
  <c r="Z55" i="13"/>
  <c r="Y4" i="28" s="1"/>
  <c r="Y7" i="28" s="1"/>
  <c r="AA55" i="13"/>
  <c r="Z4" i="28" s="1"/>
  <c r="Z7" i="28" s="1"/>
  <c r="Z8" i="28" s="1"/>
  <c r="AB55" i="13"/>
  <c r="AA4" i="28" s="1"/>
  <c r="AA7" i="28" s="1"/>
  <c r="AC55" i="13"/>
  <c r="AB4" i="28" s="1"/>
  <c r="AB7" i="28" s="1"/>
  <c r="AD55" i="13"/>
  <c r="AC4" i="28" s="1"/>
  <c r="AC7" i="28" s="1"/>
  <c r="AE55" i="13"/>
  <c r="AD4" i="28" s="1"/>
  <c r="AD7" i="28" s="1"/>
  <c r="AD8" i="28" s="1"/>
  <c r="AF55" i="13"/>
  <c r="AE4" i="28" s="1"/>
  <c r="AE7" i="28" s="1"/>
  <c r="AG55" i="13"/>
  <c r="AF4" i="28" s="1"/>
  <c r="AF7" i="28" s="1"/>
  <c r="AH55" i="13"/>
  <c r="AG4" i="28" s="1"/>
  <c r="AG7" i="28" s="1"/>
  <c r="AI55" i="13"/>
  <c r="AH4" i="28" s="1"/>
  <c r="AH7" i="28" s="1"/>
  <c r="AH8" i="28" s="1"/>
  <c r="AJ55" i="13"/>
  <c r="AI4" i="28" s="1"/>
  <c r="AI7" i="28" s="1"/>
  <c r="AK55" i="13"/>
  <c r="AJ4" i="28" s="1"/>
  <c r="AJ7" i="28" s="1"/>
  <c r="AL55" i="13"/>
  <c r="AK4" i="28" s="1"/>
  <c r="AK7" i="28" s="1"/>
  <c r="AM55" i="13"/>
  <c r="AL4" i="28" s="1"/>
  <c r="AL7" i="28" s="1"/>
  <c r="AL8" i="28" s="1"/>
  <c r="AN55" i="13"/>
  <c r="AM4" i="28" s="1"/>
  <c r="AM7" i="28" s="1"/>
  <c r="AO55" i="13"/>
  <c r="AN4" i="28" s="1"/>
  <c r="AN7" i="28" s="1"/>
  <c r="AP55" i="13"/>
  <c r="AO4" i="28" s="1"/>
  <c r="AO7" i="28" s="1"/>
  <c r="AQ55" i="13"/>
  <c r="AP4" i="28" s="1"/>
  <c r="AP7" i="28" s="1"/>
  <c r="AP8" i="28" s="1"/>
  <c r="AR55" i="13"/>
  <c r="AQ4" i="28" s="1"/>
  <c r="AQ7" i="28" s="1"/>
  <c r="AS55" i="13"/>
  <c r="AR4" i="28" s="1"/>
  <c r="AR7" i="28" s="1"/>
  <c r="AT55" i="13"/>
  <c r="AS4" i="28" s="1"/>
  <c r="AS7" i="28" s="1"/>
  <c r="AU55" i="13"/>
  <c r="AT4" i="28" s="1"/>
  <c r="AT7" i="28" s="1"/>
  <c r="AT8" i="28" s="1"/>
  <c r="AV55" i="13"/>
  <c r="AU4" i="28" s="1"/>
  <c r="AU7" i="28" s="1"/>
  <c r="AW55" i="13"/>
  <c r="AV4" i="28" s="1"/>
  <c r="AV7" i="28" s="1"/>
  <c r="AX55" i="13"/>
  <c r="AW4" i="28" s="1"/>
  <c r="AW7" i="28" s="1"/>
  <c r="AY55" i="13"/>
  <c r="AX4" i="28" s="1"/>
  <c r="AX7" i="28" s="1"/>
  <c r="AX8" i="28" s="1"/>
  <c r="AZ55" i="13"/>
  <c r="AY4" i="28" s="1"/>
  <c r="AY7" i="28" s="1"/>
  <c r="BA55" i="13"/>
  <c r="AZ4" i="28" s="1"/>
  <c r="AZ7" i="28" s="1"/>
  <c r="B5" i="5"/>
  <c r="B5" i="18"/>
  <c r="E48" i="13"/>
  <c r="E5" i="18" s="1"/>
  <c r="F48" i="13"/>
  <c r="F5" i="18" s="1"/>
  <c r="G48" i="13"/>
  <c r="G5" i="18" s="1"/>
  <c r="H48" i="13"/>
  <c r="H5" i="18" s="1"/>
  <c r="I48" i="13"/>
  <c r="I5" i="18" s="1"/>
  <c r="J48" i="13"/>
  <c r="J5" i="18" s="1"/>
  <c r="K48" i="13"/>
  <c r="K5" i="18" s="1"/>
  <c r="L48" i="13"/>
  <c r="L5" i="18" s="1"/>
  <c r="M48" i="13"/>
  <c r="M5" i="18" s="1"/>
  <c r="N48" i="13"/>
  <c r="N5" i="18" s="1"/>
  <c r="O48" i="13"/>
  <c r="O5" i="18" s="1"/>
  <c r="P48" i="13"/>
  <c r="P5" i="18" s="1"/>
  <c r="Q48" i="13"/>
  <c r="Q5" i="18" s="1"/>
  <c r="R48" i="13"/>
  <c r="R5" i="18" s="1"/>
  <c r="S48" i="13"/>
  <c r="S5" i="18" s="1"/>
  <c r="T48" i="13"/>
  <c r="T5" i="18" s="1"/>
  <c r="U48" i="13"/>
  <c r="U5" i="18" s="1"/>
  <c r="V48" i="13"/>
  <c r="V5" i="18" s="1"/>
  <c r="W48" i="13"/>
  <c r="W5" i="18" s="1"/>
  <c r="X48" i="13"/>
  <c r="X5" i="18" s="1"/>
  <c r="Y48" i="13"/>
  <c r="Y5" i="18" s="1"/>
  <c r="Z48" i="13"/>
  <c r="Z5" i="18" s="1"/>
  <c r="AA48" i="13"/>
  <c r="AA5" i="18" s="1"/>
  <c r="AB48" i="13"/>
  <c r="AB5" i="18" s="1"/>
  <c r="AC48" i="13"/>
  <c r="AC5" i="18" s="1"/>
  <c r="AD48" i="13"/>
  <c r="AD5" i="18" s="1"/>
  <c r="AE48" i="13"/>
  <c r="AE5" i="18" s="1"/>
  <c r="AF48" i="13"/>
  <c r="AF5" i="18" s="1"/>
  <c r="AG48" i="13"/>
  <c r="AG5" i="18" s="1"/>
  <c r="AH48" i="13"/>
  <c r="AH5" i="18" s="1"/>
  <c r="AI48" i="13"/>
  <c r="AI5" i="18" s="1"/>
  <c r="AJ48" i="13"/>
  <c r="AJ5" i="18" s="1"/>
  <c r="AK48" i="13"/>
  <c r="AK5" i="18" s="1"/>
  <c r="AL48" i="13"/>
  <c r="AL5" i="18" s="1"/>
  <c r="AM48" i="13"/>
  <c r="AM5" i="18" s="1"/>
  <c r="AN48" i="13"/>
  <c r="AN5" i="18" s="1"/>
  <c r="AO48" i="13"/>
  <c r="AO5" i="18" s="1"/>
  <c r="AP48" i="13"/>
  <c r="AP5" i="18" s="1"/>
  <c r="AQ48" i="13"/>
  <c r="AQ5" i="18" s="1"/>
  <c r="AR48" i="13"/>
  <c r="AR5" i="18" s="1"/>
  <c r="AS48" i="13"/>
  <c r="AS5" i="18" s="1"/>
  <c r="AT48" i="13"/>
  <c r="AT5" i="18" s="1"/>
  <c r="AU48" i="13"/>
  <c r="AU5" i="18" s="1"/>
  <c r="AV48" i="13"/>
  <c r="AV5" i="18" s="1"/>
  <c r="AW48" i="13"/>
  <c r="AW5" i="18" s="1"/>
  <c r="AX48" i="13"/>
  <c r="AX5" i="18" s="1"/>
  <c r="AY48" i="13"/>
  <c r="AY5" i="18" s="1"/>
  <c r="AZ48" i="13"/>
  <c r="AZ5" i="18" s="1"/>
  <c r="BA48" i="13"/>
  <c r="AZ5" i="5" s="1"/>
  <c r="D48" i="13"/>
  <c r="D5" i="18" s="1"/>
  <c r="B9" i="3"/>
  <c r="B7" i="3"/>
  <c r="B5" i="3"/>
  <c r="F31" i="13"/>
  <c r="G31" i="13"/>
  <c r="H31" i="13"/>
  <c r="I31" i="13"/>
  <c r="J31" i="13"/>
  <c r="K31" i="13"/>
  <c r="L31" i="13"/>
  <c r="M31" i="13"/>
  <c r="N31" i="13"/>
  <c r="O31" i="13"/>
  <c r="P31" i="13"/>
  <c r="Q31" i="13"/>
  <c r="R31" i="13"/>
  <c r="S31" i="13"/>
  <c r="T31" i="13"/>
  <c r="U31" i="13"/>
  <c r="V31" i="13"/>
  <c r="W31" i="13"/>
  <c r="X31" i="13"/>
  <c r="Y31" i="13"/>
  <c r="Z31" i="13"/>
  <c r="AA31" i="13"/>
  <c r="AB31" i="13"/>
  <c r="AC31" i="13"/>
  <c r="AD31" i="13"/>
  <c r="AE31" i="13"/>
  <c r="AF31" i="13"/>
  <c r="AG31" i="13"/>
  <c r="AH31" i="13"/>
  <c r="AI31" i="13"/>
  <c r="AJ31" i="13"/>
  <c r="AK31" i="13"/>
  <c r="AL31" i="13"/>
  <c r="AM31" i="13"/>
  <c r="AN31" i="13"/>
  <c r="AO31" i="13"/>
  <c r="AP31" i="13"/>
  <c r="AQ31" i="13"/>
  <c r="AR31" i="13"/>
  <c r="AS31" i="13"/>
  <c r="AT31" i="13"/>
  <c r="AU31" i="13"/>
  <c r="AV31" i="13"/>
  <c r="AW31" i="13"/>
  <c r="AX31" i="13"/>
  <c r="AY31" i="13"/>
  <c r="AZ31" i="13"/>
  <c r="BA31" i="13"/>
  <c r="D13" i="7"/>
  <c r="E13" i="7"/>
  <c r="F13" i="7"/>
  <c r="G13" i="7"/>
  <c r="H13" i="7"/>
  <c r="I13" i="7"/>
  <c r="J13" i="7"/>
  <c r="K13" i="7"/>
  <c r="L13" i="7"/>
  <c r="E23" i="13"/>
  <c r="E9" i="18" s="1"/>
  <c r="F23" i="13"/>
  <c r="F9" i="18" s="1"/>
  <c r="D23" i="13"/>
  <c r="D9" i="18" s="1"/>
  <c r="AZ8" i="28" l="1"/>
  <c r="AV8" i="28"/>
  <c r="AR8" i="28"/>
  <c r="AN8" i="28"/>
  <c r="AJ8" i="28"/>
  <c r="AF8" i="28"/>
  <c r="AB8" i="28"/>
  <c r="X8" i="28"/>
  <c r="T8" i="28"/>
  <c r="P8" i="28"/>
  <c r="L8" i="28"/>
  <c r="H8" i="28"/>
  <c r="AY8" i="28"/>
  <c r="AU8" i="28"/>
  <c r="AQ8" i="28"/>
  <c r="AM8" i="28"/>
  <c r="AI8" i="28"/>
  <c r="AE8" i="28"/>
  <c r="AA8" i="28"/>
  <c r="W8" i="28"/>
  <c r="S8" i="28"/>
  <c r="O8" i="28"/>
  <c r="K8" i="28"/>
  <c r="G8" i="28"/>
  <c r="AW8" i="28"/>
  <c r="AS8" i="28"/>
  <c r="AO8" i="28"/>
  <c r="AK8" i="28"/>
  <c r="AG8" i="28"/>
  <c r="AC8" i="28"/>
  <c r="Y8" i="28"/>
  <c r="U8" i="28"/>
  <c r="Q8" i="28"/>
  <c r="M8" i="28"/>
  <c r="I8" i="28"/>
  <c r="AV9" i="3"/>
  <c r="AV9" i="24"/>
  <c r="AF9" i="3"/>
  <c r="AF9" i="24"/>
  <c r="T9" i="3"/>
  <c r="T9" i="24"/>
  <c r="AW9" i="3"/>
  <c r="AW9" i="24"/>
  <c r="AS9" i="3"/>
  <c r="AS9" i="24"/>
  <c r="AO9" i="3"/>
  <c r="AO63" i="3" s="1"/>
  <c r="AO9" i="24"/>
  <c r="AK9" i="3"/>
  <c r="AK64" i="3" s="1"/>
  <c r="AK9" i="24"/>
  <c r="AG9" i="3"/>
  <c r="AG9" i="24"/>
  <c r="AC9" i="3"/>
  <c r="AC9" i="24"/>
  <c r="Y9" i="3"/>
  <c r="Y9" i="24"/>
  <c r="U9" i="3"/>
  <c r="U9" i="24"/>
  <c r="Q9" i="3"/>
  <c r="Q9" i="24"/>
  <c r="M9" i="3"/>
  <c r="M9" i="24"/>
  <c r="I9" i="3"/>
  <c r="I9" i="24"/>
  <c r="E9" i="3"/>
  <c r="E9" i="24"/>
  <c r="AN9" i="3"/>
  <c r="AN63" i="3" s="1"/>
  <c r="AN9" i="24"/>
  <c r="AB9" i="3"/>
  <c r="AB9" i="24"/>
  <c r="L9" i="3"/>
  <c r="L9" i="24"/>
  <c r="H9" i="3"/>
  <c r="H9" i="24"/>
  <c r="AZ9" i="3"/>
  <c r="AZ63" i="3" s="1"/>
  <c r="AZ9" i="24"/>
  <c r="AJ9" i="3"/>
  <c r="AJ64" i="3" s="1"/>
  <c r="AJ9" i="24"/>
  <c r="P9" i="3"/>
  <c r="P9" i="24"/>
  <c r="AY9" i="3"/>
  <c r="AY63" i="3" s="1"/>
  <c r="AY9" i="24"/>
  <c r="AU9" i="3"/>
  <c r="AU63" i="3" s="1"/>
  <c r="AU9" i="24"/>
  <c r="AQ9" i="3"/>
  <c r="AQ9" i="24"/>
  <c r="AM9" i="3"/>
  <c r="AM63" i="3" s="1"/>
  <c r="AM9" i="24"/>
  <c r="AI9" i="3"/>
  <c r="AI64" i="3" s="1"/>
  <c r="AI9" i="24"/>
  <c r="AE9" i="3"/>
  <c r="AE9" i="24"/>
  <c r="AA9" i="3"/>
  <c r="AA9" i="24"/>
  <c r="W9" i="3"/>
  <c r="W9" i="24"/>
  <c r="S9" i="3"/>
  <c r="S9" i="24"/>
  <c r="O9" i="3"/>
  <c r="O9" i="24"/>
  <c r="K9" i="3"/>
  <c r="K9" i="24"/>
  <c r="G9" i="3"/>
  <c r="G9" i="24"/>
  <c r="AR9" i="3"/>
  <c r="AR9" i="24"/>
  <c r="X9" i="3"/>
  <c r="X9" i="24"/>
  <c r="AX9" i="3"/>
  <c r="AX9" i="24"/>
  <c r="AT9" i="3"/>
  <c r="AT9" i="24"/>
  <c r="AP9" i="3"/>
  <c r="AP9" i="24"/>
  <c r="AL9" i="3"/>
  <c r="AL9" i="24"/>
  <c r="AH9" i="3"/>
  <c r="AH9" i="24"/>
  <c r="AD9" i="3"/>
  <c r="AD9" i="24"/>
  <c r="Z9" i="3"/>
  <c r="Z9" i="24"/>
  <c r="V9" i="3"/>
  <c r="V9" i="24"/>
  <c r="R9" i="3"/>
  <c r="R9" i="24"/>
  <c r="N9" i="3"/>
  <c r="N9" i="24"/>
  <c r="J9" i="3"/>
  <c r="J9" i="24"/>
  <c r="F9" i="3"/>
  <c r="F9" i="24"/>
  <c r="AW4" i="6"/>
  <c r="AW6" i="7"/>
  <c r="AS4" i="6"/>
  <c r="AS6" i="7"/>
  <c r="AO4" i="6"/>
  <c r="AO6" i="7"/>
  <c r="AK4" i="6"/>
  <c r="AK6" i="7"/>
  <c r="AG4" i="6"/>
  <c r="AG6" i="7"/>
  <c r="AC4" i="6"/>
  <c r="AC6" i="7"/>
  <c r="Y4" i="6"/>
  <c r="Y6" i="7"/>
  <c r="U4" i="6"/>
  <c r="U6" i="7"/>
  <c r="Q4" i="6"/>
  <c r="Q6" i="7"/>
  <c r="M4" i="6"/>
  <c r="M6" i="7"/>
  <c r="I4" i="6"/>
  <c r="I6" i="7"/>
  <c r="AZ4" i="6"/>
  <c r="AZ6" i="7"/>
  <c r="AV4" i="6"/>
  <c r="AV6" i="7"/>
  <c r="AR4" i="6"/>
  <c r="AR6" i="7"/>
  <c r="AN4" i="6"/>
  <c r="AN6" i="7"/>
  <c r="AJ4" i="6"/>
  <c r="AJ6" i="7"/>
  <c r="AF4" i="6"/>
  <c r="AF6" i="7"/>
  <c r="AB4" i="6"/>
  <c r="AB6" i="7"/>
  <c r="X4" i="6"/>
  <c r="X6" i="7"/>
  <c r="T4" i="6"/>
  <c r="T6" i="7"/>
  <c r="P4" i="6"/>
  <c r="P6" i="7"/>
  <c r="L4" i="6"/>
  <c r="L6" i="7"/>
  <c r="H4" i="6"/>
  <c r="H6" i="7"/>
  <c r="AY4" i="6"/>
  <c r="AY6" i="7"/>
  <c r="AU4" i="6"/>
  <c r="AU6" i="7"/>
  <c r="AQ4" i="6"/>
  <c r="AQ6" i="7"/>
  <c r="AM4" i="6"/>
  <c r="AM6" i="7"/>
  <c r="AI4" i="6"/>
  <c r="AI6" i="7"/>
  <c r="AE4" i="6"/>
  <c r="AE6" i="7"/>
  <c r="AA4" i="6"/>
  <c r="AA6" i="7"/>
  <c r="W4" i="6"/>
  <c r="W6" i="7"/>
  <c r="S4" i="6"/>
  <c r="S6" i="7"/>
  <c r="O4" i="6"/>
  <c r="O6" i="7"/>
  <c r="K4" i="6"/>
  <c r="K6" i="7"/>
  <c r="G4" i="6"/>
  <c r="G6" i="7"/>
  <c r="AX4" i="6"/>
  <c r="AX6" i="7"/>
  <c r="AT4" i="6"/>
  <c r="AT6" i="7"/>
  <c r="AP4" i="6"/>
  <c r="AP6" i="7"/>
  <c r="AL4" i="6"/>
  <c r="AL6" i="7"/>
  <c r="AH4" i="6"/>
  <c r="AH6" i="7"/>
  <c r="AD4" i="6"/>
  <c r="AD6" i="7"/>
  <c r="Z4" i="6"/>
  <c r="Z6" i="7"/>
  <c r="V4" i="6"/>
  <c r="V6" i="7"/>
  <c r="R4" i="6"/>
  <c r="R6" i="7"/>
  <c r="N4" i="6"/>
  <c r="N6" i="7"/>
  <c r="J4" i="6"/>
  <c r="J6" i="7"/>
  <c r="AX3" i="6"/>
  <c r="AX5" i="7"/>
  <c r="AT3" i="6"/>
  <c r="AT5" i="7"/>
  <c r="AP3" i="6"/>
  <c r="AP5" i="7"/>
  <c r="AL3" i="6"/>
  <c r="AL5" i="7"/>
  <c r="AH3" i="6"/>
  <c r="AH5" i="7"/>
  <c r="AD3" i="6"/>
  <c r="AD5" i="7"/>
  <c r="Z3" i="6"/>
  <c r="Z5" i="7"/>
  <c r="V3" i="6"/>
  <c r="V5" i="7"/>
  <c r="R3" i="6"/>
  <c r="R5" i="7"/>
  <c r="N3" i="6"/>
  <c r="N5" i="7"/>
  <c r="J3" i="6"/>
  <c r="J5" i="7"/>
  <c r="AZ7" i="18"/>
  <c r="AZ13" i="18" s="1"/>
  <c r="AY7" i="7"/>
  <c r="AV7" i="18"/>
  <c r="AV13" i="18" s="1"/>
  <c r="AU7" i="7"/>
  <c r="AR7" i="18"/>
  <c r="AR13" i="18" s="1"/>
  <c r="AQ7" i="7"/>
  <c r="AN7" i="18"/>
  <c r="AN13" i="18" s="1"/>
  <c r="AM7" i="7"/>
  <c r="AJ7" i="18"/>
  <c r="AJ13" i="18" s="1"/>
  <c r="AI7" i="7"/>
  <c r="AF7" i="18"/>
  <c r="AE7" i="7"/>
  <c r="AB7" i="18"/>
  <c r="AA7" i="7"/>
  <c r="X7" i="18"/>
  <c r="W7" i="7"/>
  <c r="T7" i="18"/>
  <c r="S7" i="7"/>
  <c r="P7" i="18"/>
  <c r="O7" i="7"/>
  <c r="L7" i="18"/>
  <c r="K7" i="7"/>
  <c r="H7" i="18"/>
  <c r="G7" i="7"/>
  <c r="AW3" i="6"/>
  <c r="AW5" i="7"/>
  <c r="AS3" i="6"/>
  <c r="AS5" i="7"/>
  <c r="AO3" i="6"/>
  <c r="AO5" i="7"/>
  <c r="AK3" i="6"/>
  <c r="AK5" i="7"/>
  <c r="AG3" i="6"/>
  <c r="AG5" i="7"/>
  <c r="AC3" i="6"/>
  <c r="AC5" i="7"/>
  <c r="Y3" i="6"/>
  <c r="Y5" i="7"/>
  <c r="U3" i="6"/>
  <c r="U5" i="7"/>
  <c r="Q3" i="6"/>
  <c r="Q5" i="7"/>
  <c r="M3" i="6"/>
  <c r="M5" i="7"/>
  <c r="I3" i="6"/>
  <c r="I5" i="7"/>
  <c r="AY7" i="18"/>
  <c r="AY13" i="18" s="1"/>
  <c r="AX7" i="7"/>
  <c r="AU7" i="18"/>
  <c r="AU13" i="18" s="1"/>
  <c r="AT7" i="7"/>
  <c r="AQ7" i="18"/>
  <c r="AQ13" i="18" s="1"/>
  <c r="AP7" i="7"/>
  <c r="AM7" i="18"/>
  <c r="AM13" i="18" s="1"/>
  <c r="AL7" i="7"/>
  <c r="AI7" i="18"/>
  <c r="AI13" i="18" s="1"/>
  <c r="AH7" i="7"/>
  <c r="AE7" i="18"/>
  <c r="AD7" i="7"/>
  <c r="AA7" i="18"/>
  <c r="Z7" i="7"/>
  <c r="W7" i="18"/>
  <c r="V7" i="7"/>
  <c r="S7" i="18"/>
  <c r="R7" i="7"/>
  <c r="O7" i="18"/>
  <c r="N7" i="7"/>
  <c r="K7" i="18"/>
  <c r="J7" i="7"/>
  <c r="AZ3" i="6"/>
  <c r="AZ5" i="7"/>
  <c r="AZ8" i="7" s="1"/>
  <c r="AV3" i="6"/>
  <c r="AV5" i="7"/>
  <c r="AV8" i="7" s="1"/>
  <c r="AR3" i="6"/>
  <c r="AR5" i="7"/>
  <c r="AR8" i="7" s="1"/>
  <c r="AN3" i="6"/>
  <c r="AN5" i="7"/>
  <c r="AN8" i="7" s="1"/>
  <c r="AJ3" i="6"/>
  <c r="AJ6" i="6" s="1"/>
  <c r="AJ5" i="7"/>
  <c r="AJ8" i="7" s="1"/>
  <c r="AF3" i="6"/>
  <c r="AF5" i="7"/>
  <c r="AF8" i="7" s="1"/>
  <c r="AB3" i="6"/>
  <c r="AB5" i="7"/>
  <c r="AB8" i="7" s="1"/>
  <c r="X3" i="6"/>
  <c r="X5" i="7"/>
  <c r="X8" i="7" s="1"/>
  <c r="T3" i="6"/>
  <c r="T5" i="7"/>
  <c r="T8" i="7" s="1"/>
  <c r="P3" i="6"/>
  <c r="P5" i="7"/>
  <c r="P8" i="7" s="1"/>
  <c r="L3" i="6"/>
  <c r="L5" i="7"/>
  <c r="L8" i="7" s="1"/>
  <c r="H3" i="6"/>
  <c r="H5" i="7"/>
  <c r="H8" i="7" s="1"/>
  <c r="AX7" i="18"/>
  <c r="AX13" i="18" s="1"/>
  <c r="AW7" i="7"/>
  <c r="AT7" i="18"/>
  <c r="AT13" i="18" s="1"/>
  <c r="AS7" i="7"/>
  <c r="AP7" i="18"/>
  <c r="AP13" i="18" s="1"/>
  <c r="AO7" i="7"/>
  <c r="AL7" i="18"/>
  <c r="AL13" i="18" s="1"/>
  <c r="AK7" i="7"/>
  <c r="AH7" i="18"/>
  <c r="AH13" i="18" s="1"/>
  <c r="AG7" i="7"/>
  <c r="AD7" i="18"/>
  <c r="AC7" i="7"/>
  <c r="Z7" i="18"/>
  <c r="Y7" i="7"/>
  <c r="V7" i="18"/>
  <c r="U7" i="7"/>
  <c r="R7" i="18"/>
  <c r="Q7" i="7"/>
  <c r="N7" i="18"/>
  <c r="M7" i="7"/>
  <c r="J7" i="18"/>
  <c r="I7" i="7"/>
  <c r="AY3" i="6"/>
  <c r="AY5" i="7"/>
  <c r="AU3" i="6"/>
  <c r="AU5" i="7"/>
  <c r="AQ3" i="6"/>
  <c r="AQ5" i="7"/>
  <c r="AM3" i="6"/>
  <c r="AM5" i="7"/>
  <c r="AI3" i="6"/>
  <c r="AI5" i="7"/>
  <c r="AE3" i="6"/>
  <c r="AE5" i="7"/>
  <c r="AA3" i="6"/>
  <c r="AA5" i="7"/>
  <c r="W3" i="6"/>
  <c r="W5" i="7"/>
  <c r="S3" i="6"/>
  <c r="S5" i="7"/>
  <c r="O3" i="6"/>
  <c r="O5" i="7"/>
  <c r="K3" i="6"/>
  <c r="K5" i="7"/>
  <c r="G3" i="6"/>
  <c r="G5" i="7"/>
  <c r="AZ5" i="6"/>
  <c r="AZ7" i="7"/>
  <c r="AW7" i="18"/>
  <c r="AW13" i="18" s="1"/>
  <c r="AV7" i="7"/>
  <c r="AS7" i="18"/>
  <c r="AS13" i="18" s="1"/>
  <c r="AR7" i="7"/>
  <c r="AO7" i="18"/>
  <c r="AO13" i="18" s="1"/>
  <c r="AN7" i="7"/>
  <c r="AK7" i="18"/>
  <c r="AK13" i="18" s="1"/>
  <c r="AJ7" i="7"/>
  <c r="AG7" i="18"/>
  <c r="AF7" i="7"/>
  <c r="AC7" i="18"/>
  <c r="AB7" i="7"/>
  <c r="Y7" i="18"/>
  <c r="X7" i="7"/>
  <c r="U7" i="18"/>
  <c r="T7" i="7"/>
  <c r="Q7" i="18"/>
  <c r="P7" i="7"/>
  <c r="M7" i="18"/>
  <c r="L7" i="7"/>
  <c r="I7" i="18"/>
  <c r="H7" i="7"/>
  <c r="J7" i="3"/>
  <c r="I7" i="3"/>
  <c r="L7" i="3"/>
  <c r="H7" i="3"/>
  <c r="D7" i="3"/>
  <c r="G7" i="3"/>
  <c r="K7" i="3"/>
  <c r="F7" i="3"/>
  <c r="E7" i="3"/>
  <c r="AX5" i="6"/>
  <c r="AT5" i="6"/>
  <c r="AP5" i="6"/>
  <c r="AL5" i="6"/>
  <c r="AH5" i="6"/>
  <c r="AD5" i="6"/>
  <c r="Z5" i="6"/>
  <c r="V5" i="6"/>
  <c r="R5" i="6"/>
  <c r="N5" i="6"/>
  <c r="J5" i="6"/>
  <c r="AW5" i="6"/>
  <c r="AS5" i="6"/>
  <c r="AO5" i="6"/>
  <c r="AK5" i="6"/>
  <c r="AG5" i="6"/>
  <c r="AC5" i="6"/>
  <c r="Y5" i="6"/>
  <c r="U5" i="6"/>
  <c r="Q5" i="6"/>
  <c r="M5" i="6"/>
  <c r="I5" i="6"/>
  <c r="AV5" i="6"/>
  <c r="AR5" i="6"/>
  <c r="AN5" i="6"/>
  <c r="AJ5" i="6"/>
  <c r="AF5" i="6"/>
  <c r="AB5" i="6"/>
  <c r="X5" i="6"/>
  <c r="T5" i="6"/>
  <c r="P5" i="6"/>
  <c r="L5" i="6"/>
  <c r="H5" i="6"/>
  <c r="AY5" i="6"/>
  <c r="AU5" i="6"/>
  <c r="AQ5" i="6"/>
  <c r="AM5" i="6"/>
  <c r="AI5" i="6"/>
  <c r="AE5" i="6"/>
  <c r="AA5" i="6"/>
  <c r="W5" i="6"/>
  <c r="S5" i="6"/>
  <c r="O5" i="6"/>
  <c r="K5" i="6"/>
  <c r="G5" i="6"/>
  <c r="AW6" i="18"/>
  <c r="AW11" i="18" s="1"/>
  <c r="AS6" i="18"/>
  <c r="AS11" i="18" s="1"/>
  <c r="AO6" i="18"/>
  <c r="AO11" i="18" s="1"/>
  <c r="AK6" i="18"/>
  <c r="AK11" i="18" s="1"/>
  <c r="AG6" i="18"/>
  <c r="AC6" i="18"/>
  <c r="Y6" i="18"/>
  <c r="U6" i="18"/>
  <c r="Q6" i="18"/>
  <c r="M6" i="18"/>
  <c r="I6" i="18"/>
  <c r="AZ6" i="18"/>
  <c r="AZ11" i="18" s="1"/>
  <c r="AV6" i="18"/>
  <c r="AV11" i="18" s="1"/>
  <c r="AR6" i="18"/>
  <c r="AR11" i="18" s="1"/>
  <c r="AN6" i="18"/>
  <c r="AN11" i="18" s="1"/>
  <c r="AJ6" i="18"/>
  <c r="AJ11" i="18" s="1"/>
  <c r="AF6" i="18"/>
  <c r="AB6" i="18"/>
  <c r="X6" i="18"/>
  <c r="T6" i="18"/>
  <c r="P6" i="18"/>
  <c r="L6" i="18"/>
  <c r="H6" i="18"/>
  <c r="AY6" i="18"/>
  <c r="AY11" i="18" s="1"/>
  <c r="AU6" i="18"/>
  <c r="AU11" i="18" s="1"/>
  <c r="AQ6" i="18"/>
  <c r="AQ11" i="18" s="1"/>
  <c r="AM6" i="18"/>
  <c r="AM11" i="18" s="1"/>
  <c r="AI6" i="18"/>
  <c r="AI11" i="18" s="1"/>
  <c r="AE6" i="18"/>
  <c r="AA6" i="18"/>
  <c r="W6" i="18"/>
  <c r="S6" i="18"/>
  <c r="O6" i="18"/>
  <c r="K6" i="18"/>
  <c r="AX6" i="18"/>
  <c r="AX11" i="18" s="1"/>
  <c r="AT6" i="18"/>
  <c r="AT11" i="18" s="1"/>
  <c r="AP6" i="18"/>
  <c r="AP11" i="18" s="1"/>
  <c r="AL6" i="18"/>
  <c r="AL11" i="18" s="1"/>
  <c r="AH6" i="18"/>
  <c r="AH11" i="18" s="1"/>
  <c r="AD6" i="18"/>
  <c r="Z6" i="18"/>
  <c r="V6" i="18"/>
  <c r="R6" i="18"/>
  <c r="N6" i="18"/>
  <c r="J6" i="18"/>
  <c r="AX5" i="5"/>
  <c r="AT5" i="5"/>
  <c r="AP5" i="5"/>
  <c r="AL5" i="5"/>
  <c r="AH5" i="5"/>
  <c r="AD5" i="5"/>
  <c r="Z5" i="5"/>
  <c r="V5" i="5"/>
  <c r="R5" i="5"/>
  <c r="N5" i="5"/>
  <c r="J5" i="5"/>
  <c r="F5" i="5"/>
  <c r="AW5" i="5"/>
  <c r="AS5" i="5"/>
  <c r="AO5" i="5"/>
  <c r="AK5" i="5"/>
  <c r="AG5" i="5"/>
  <c r="AC5" i="5"/>
  <c r="Y5" i="5"/>
  <c r="U5" i="5"/>
  <c r="Q5" i="5"/>
  <c r="M5" i="5"/>
  <c r="I5" i="5"/>
  <c r="E5" i="5"/>
  <c r="AV5" i="5"/>
  <c r="AR5" i="5"/>
  <c r="AN5" i="5"/>
  <c r="AJ5" i="5"/>
  <c r="AF5" i="5"/>
  <c r="AB5" i="5"/>
  <c r="X5" i="5"/>
  <c r="T5" i="5"/>
  <c r="P5" i="5"/>
  <c r="L5" i="5"/>
  <c r="H5" i="5"/>
  <c r="D5" i="5"/>
  <c r="AY5" i="5"/>
  <c r="AU5" i="5"/>
  <c r="AQ5" i="5"/>
  <c r="AM5" i="5"/>
  <c r="AI5" i="5"/>
  <c r="AE5" i="5"/>
  <c r="AA5" i="5"/>
  <c r="W5" i="5"/>
  <c r="S5" i="5"/>
  <c r="O5" i="5"/>
  <c r="K5" i="5"/>
  <c r="G5" i="5"/>
  <c r="C5" i="5"/>
  <c r="E31" i="13"/>
  <c r="D9" i="3" l="1"/>
  <c r="D47" i="3" s="1"/>
  <c r="D9" i="24"/>
  <c r="AT6" i="6"/>
  <c r="AT7" i="6" s="1"/>
  <c r="AG6" i="6"/>
  <c r="AG7" i="6" s="1"/>
  <c r="AO6" i="6"/>
  <c r="AO7" i="6" s="1"/>
  <c r="AW6" i="6"/>
  <c r="AW7" i="6" s="1"/>
  <c r="K8" i="7"/>
  <c r="K9" i="7" s="1"/>
  <c r="S8" i="7"/>
  <c r="S9" i="7" s="1"/>
  <c r="AA8" i="7"/>
  <c r="AA9" i="7" s="1"/>
  <c r="AI8" i="7"/>
  <c r="AI9" i="7" s="1"/>
  <c r="AQ8" i="7"/>
  <c r="AQ9" i="7" s="1"/>
  <c r="AY8" i="7"/>
  <c r="AY9" i="7" s="1"/>
  <c r="M8" i="7"/>
  <c r="M9" i="7" s="1"/>
  <c r="U8" i="7"/>
  <c r="U9" i="7" s="1"/>
  <c r="AC8" i="7"/>
  <c r="AC9" i="7" s="1"/>
  <c r="AK8" i="7"/>
  <c r="AK9" i="7" s="1"/>
  <c r="AS8" i="7"/>
  <c r="AS9" i="7" s="1"/>
  <c r="J8" i="7"/>
  <c r="J9" i="7" s="1"/>
  <c r="R8" i="7"/>
  <c r="R9" i="7" s="1"/>
  <c r="Z8" i="7"/>
  <c r="Z9" i="7" s="1"/>
  <c r="AH8" i="7"/>
  <c r="AH9" i="7" s="1"/>
  <c r="AP8" i="7"/>
  <c r="AP9" i="7" s="1"/>
  <c r="AX8" i="7"/>
  <c r="AX9" i="7" s="1"/>
  <c r="G8" i="7"/>
  <c r="G9" i="7" s="1"/>
  <c r="O8" i="7"/>
  <c r="O9" i="7" s="1"/>
  <c r="W8" i="7"/>
  <c r="W9" i="7" s="1"/>
  <c r="AE8" i="7"/>
  <c r="AM8" i="7"/>
  <c r="AM9" i="7" s="1"/>
  <c r="AU8" i="7"/>
  <c r="AU9" i="7" s="1"/>
  <c r="I8" i="7"/>
  <c r="I9" i="7" s="1"/>
  <c r="Q8" i="7"/>
  <c r="Q9" i="7" s="1"/>
  <c r="Y8" i="7"/>
  <c r="Y9" i="7" s="1"/>
  <c r="AG8" i="7"/>
  <c r="AG9" i="7" s="1"/>
  <c r="AO8" i="7"/>
  <c r="AO9" i="7" s="1"/>
  <c r="AW8" i="7"/>
  <c r="AW9" i="7" s="1"/>
  <c r="N8" i="7"/>
  <c r="N9" i="7" s="1"/>
  <c r="V8" i="7"/>
  <c r="V9" i="7" s="1"/>
  <c r="AD8" i="7"/>
  <c r="AD9" i="7" s="1"/>
  <c r="AL8" i="7"/>
  <c r="AL9" i="7" s="1"/>
  <c r="AT8" i="7"/>
  <c r="AT9" i="7" s="1"/>
  <c r="H9" i="7"/>
  <c r="P9" i="7"/>
  <c r="X9" i="7"/>
  <c r="AF9" i="7"/>
  <c r="AN9" i="7"/>
  <c r="AV9" i="7"/>
  <c r="AE9" i="7"/>
  <c r="L9" i="7"/>
  <c r="T9" i="7"/>
  <c r="AB9" i="7"/>
  <c r="AJ9" i="7"/>
  <c r="AR9" i="7"/>
  <c r="AZ9" i="7"/>
  <c r="C13" i="7"/>
  <c r="P17" i="21"/>
  <c r="O17" i="21"/>
  <c r="Q19" i="13" s="1"/>
  <c r="Q17" i="13" s="1"/>
  <c r="P11" i="24" s="1"/>
  <c r="AZ6" i="6"/>
  <c r="AZ7" i="6" s="1"/>
  <c r="AV6" i="6"/>
  <c r="AV7" i="6" s="1"/>
  <c r="C7" i="3"/>
  <c r="D31" i="13"/>
  <c r="AN6" i="6"/>
  <c r="AR6" i="6"/>
  <c r="AR7" i="6" s="1"/>
  <c r="AH6" i="6"/>
  <c r="AH7" i="6" s="1"/>
  <c r="AP6" i="6"/>
  <c r="AP7" i="6" s="1"/>
  <c r="AK6" i="6"/>
  <c r="AK7" i="6" s="1"/>
  <c r="AS6" i="6"/>
  <c r="AS7" i="6" s="1"/>
  <c r="AX6" i="6"/>
  <c r="AX7" i="6" s="1"/>
  <c r="AL6" i="6"/>
  <c r="AL7" i="6" s="1"/>
  <c r="AX47" i="3"/>
  <c r="AX48" i="3"/>
  <c r="AX49" i="3"/>
  <c r="AX50" i="3"/>
  <c r="AX51" i="3"/>
  <c r="AX52" i="3"/>
  <c r="AX53" i="3"/>
  <c r="AX54" i="3"/>
  <c r="AX55" i="3"/>
  <c r="AX56" i="3"/>
  <c r="AX59" i="3"/>
  <c r="AX60" i="3"/>
  <c r="AX61" i="3"/>
  <c r="AX62" i="3"/>
  <c r="AX63" i="3"/>
  <c r="AT47" i="3"/>
  <c r="AT48" i="3"/>
  <c r="AT49" i="3"/>
  <c r="AT50" i="3"/>
  <c r="AT51" i="3"/>
  <c r="AT52" i="3"/>
  <c r="AT53" i="3"/>
  <c r="AT54" i="3"/>
  <c r="AT55" i="3"/>
  <c r="AT56" i="3"/>
  <c r="AT59" i="3"/>
  <c r="AT60" i="3"/>
  <c r="AT61" i="3"/>
  <c r="AT62" i="3"/>
  <c r="AT63" i="3"/>
  <c r="AP47" i="3"/>
  <c r="AP48" i="3"/>
  <c r="AP49" i="3"/>
  <c r="AP50" i="3"/>
  <c r="AP51" i="3"/>
  <c r="AP52" i="3"/>
  <c r="AP53" i="3"/>
  <c r="AP54" i="3"/>
  <c r="AP55" i="3"/>
  <c r="AP56" i="3"/>
  <c r="AP59" i="3"/>
  <c r="AP60" i="3"/>
  <c r="AP61" i="3"/>
  <c r="AP62" i="3"/>
  <c r="AP63" i="3"/>
  <c r="AL47" i="3"/>
  <c r="AL48" i="3"/>
  <c r="AL49" i="3"/>
  <c r="AL50" i="3"/>
  <c r="AL51" i="3"/>
  <c r="AL52" i="3"/>
  <c r="AL53" i="3"/>
  <c r="AL54" i="3"/>
  <c r="AL55" i="3"/>
  <c r="AL56" i="3"/>
  <c r="AL59" i="3"/>
  <c r="AL60" i="3"/>
  <c r="AL61" i="3"/>
  <c r="AL62" i="3"/>
  <c r="AL63" i="3"/>
  <c r="AL64" i="3"/>
  <c r="AH47" i="3"/>
  <c r="AH48" i="3"/>
  <c r="AH49" i="3"/>
  <c r="AH50" i="3"/>
  <c r="AH51" i="3"/>
  <c r="AH52" i="3"/>
  <c r="AH53" i="3"/>
  <c r="AH54" i="3"/>
  <c r="AH55" i="3"/>
  <c r="AH56" i="3"/>
  <c r="AH59" i="3"/>
  <c r="AH60" i="3"/>
  <c r="AH61" i="3"/>
  <c r="AH62" i="3"/>
  <c r="AH63" i="3"/>
  <c r="AH64" i="3"/>
  <c r="AX73" i="3"/>
  <c r="AT73" i="3"/>
  <c r="AP73" i="3"/>
  <c r="AL73" i="3"/>
  <c r="AH73" i="3"/>
  <c r="AX72" i="3"/>
  <c r="AT72" i="3"/>
  <c r="AP72" i="3"/>
  <c r="AL72" i="3"/>
  <c r="AH72" i="3"/>
  <c r="AX71" i="3"/>
  <c r="AT71" i="3"/>
  <c r="AP71" i="3"/>
  <c r="AL71" i="3"/>
  <c r="AH71" i="3"/>
  <c r="AX70" i="3"/>
  <c r="AT70" i="3"/>
  <c r="AP70" i="3"/>
  <c r="AL70" i="3"/>
  <c r="AH70" i="3"/>
  <c r="AX69" i="3"/>
  <c r="AT69" i="3"/>
  <c r="AP69" i="3"/>
  <c r="AL69" i="3"/>
  <c r="AH69" i="3"/>
  <c r="AX68" i="3"/>
  <c r="AT68" i="3"/>
  <c r="AP68" i="3"/>
  <c r="AL68" i="3"/>
  <c r="AH68" i="3"/>
  <c r="AX67" i="3"/>
  <c r="AT67" i="3"/>
  <c r="AP67" i="3"/>
  <c r="AL67" i="3"/>
  <c r="AH67" i="3"/>
  <c r="AX66" i="3"/>
  <c r="AT66" i="3"/>
  <c r="AP66" i="3"/>
  <c r="AL66" i="3"/>
  <c r="AH66" i="3"/>
  <c r="AX65" i="3"/>
  <c r="AT65" i="3"/>
  <c r="AP65" i="3"/>
  <c r="AL65" i="3"/>
  <c r="AH65" i="3"/>
  <c r="AX64" i="3"/>
  <c r="AT64" i="3"/>
  <c r="AP64" i="3"/>
  <c r="AJ63" i="3"/>
  <c r="AW47" i="3"/>
  <c r="AW48" i="3"/>
  <c r="AW49" i="3"/>
  <c r="AW50" i="3"/>
  <c r="AW51" i="3"/>
  <c r="AW52" i="3"/>
  <c r="AW53" i="3"/>
  <c r="AW54" i="3"/>
  <c r="AW55" i="3"/>
  <c r="AW56" i="3"/>
  <c r="AW59" i="3"/>
  <c r="AW60" i="3"/>
  <c r="AW61" i="3"/>
  <c r="AW62" i="3"/>
  <c r="AS47" i="3"/>
  <c r="AS48" i="3"/>
  <c r="AS49" i="3"/>
  <c r="AS50" i="3"/>
  <c r="AS51" i="3"/>
  <c r="AS52" i="3"/>
  <c r="AS53" i="3"/>
  <c r="AS54" i="3"/>
  <c r="AS55" i="3"/>
  <c r="AS56" i="3"/>
  <c r="AS59" i="3"/>
  <c r="AS60" i="3"/>
  <c r="AS61" i="3"/>
  <c r="AS62" i="3"/>
  <c r="AO47" i="3"/>
  <c r="AO48" i="3"/>
  <c r="AO49" i="3"/>
  <c r="AO50" i="3"/>
  <c r="AO51" i="3"/>
  <c r="AO52" i="3"/>
  <c r="AO53" i="3"/>
  <c r="AO54" i="3"/>
  <c r="AO55" i="3"/>
  <c r="AO56" i="3"/>
  <c r="AO59" i="3"/>
  <c r="AO60" i="3"/>
  <c r="AO61" i="3"/>
  <c r="AO62" i="3"/>
  <c r="AK47" i="3"/>
  <c r="AK48" i="3"/>
  <c r="AK49" i="3"/>
  <c r="AK50" i="3"/>
  <c r="AK51" i="3"/>
  <c r="AK52" i="3"/>
  <c r="AK53" i="3"/>
  <c r="AK54" i="3"/>
  <c r="AK55" i="3"/>
  <c r="AK56" i="3"/>
  <c r="AK59" i="3"/>
  <c r="AK60" i="3"/>
  <c r="AK61" i="3"/>
  <c r="AK62" i="3"/>
  <c r="AG47" i="3"/>
  <c r="AG48" i="3"/>
  <c r="AG49" i="3"/>
  <c r="AG50" i="3"/>
  <c r="AG51" i="3"/>
  <c r="AG52" i="3"/>
  <c r="AG53" i="3"/>
  <c r="AG54" i="3"/>
  <c r="AG55" i="3"/>
  <c r="AG56" i="3"/>
  <c r="AG59" i="3"/>
  <c r="AG60" i="3"/>
  <c r="AG61" i="3"/>
  <c r="AG62" i="3"/>
  <c r="AW73" i="3"/>
  <c r="AS73" i="3"/>
  <c r="AO73" i="3"/>
  <c r="AK73" i="3"/>
  <c r="AG73" i="3"/>
  <c r="AW72" i="3"/>
  <c r="AS72" i="3"/>
  <c r="AO72" i="3"/>
  <c r="AK72" i="3"/>
  <c r="AG72" i="3"/>
  <c r="AW71" i="3"/>
  <c r="AS71" i="3"/>
  <c r="AO71" i="3"/>
  <c r="AK71" i="3"/>
  <c r="AG71" i="3"/>
  <c r="AW70" i="3"/>
  <c r="AS70" i="3"/>
  <c r="AO70" i="3"/>
  <c r="AK70" i="3"/>
  <c r="AG70" i="3"/>
  <c r="AW69" i="3"/>
  <c r="AS69" i="3"/>
  <c r="AO69" i="3"/>
  <c r="AK69" i="3"/>
  <c r="AG69" i="3"/>
  <c r="AW68" i="3"/>
  <c r="AS68" i="3"/>
  <c r="AO68" i="3"/>
  <c r="AK68" i="3"/>
  <c r="AG68" i="3"/>
  <c r="AW67" i="3"/>
  <c r="AS67" i="3"/>
  <c r="AO67" i="3"/>
  <c r="AK67" i="3"/>
  <c r="AG67" i="3"/>
  <c r="AW66" i="3"/>
  <c r="AS66" i="3"/>
  <c r="AO66" i="3"/>
  <c r="AK66" i="3"/>
  <c r="AG66" i="3"/>
  <c r="AW65" i="3"/>
  <c r="AS65" i="3"/>
  <c r="AO65" i="3"/>
  <c r="AK65" i="3"/>
  <c r="AG65" i="3"/>
  <c r="AW64" i="3"/>
  <c r="AS64" i="3"/>
  <c r="AO64" i="3"/>
  <c r="AS63" i="3"/>
  <c r="AI63" i="3"/>
  <c r="AZ47" i="3"/>
  <c r="AZ48" i="3"/>
  <c r="AZ49" i="3"/>
  <c r="AZ50" i="3"/>
  <c r="AZ51" i="3"/>
  <c r="AZ52" i="3"/>
  <c r="AZ53" i="3"/>
  <c r="AZ54" i="3"/>
  <c r="AZ55" i="3"/>
  <c r="AZ56" i="3"/>
  <c r="AZ59" i="3"/>
  <c r="AZ60" i="3"/>
  <c r="AZ61" i="3"/>
  <c r="AV47" i="3"/>
  <c r="AV48" i="3"/>
  <c r="AV49" i="3"/>
  <c r="AV50" i="3"/>
  <c r="AV51" i="3"/>
  <c r="AV52" i="3"/>
  <c r="AV53" i="3"/>
  <c r="AV54" i="3"/>
  <c r="AV55" i="3"/>
  <c r="AV56" i="3"/>
  <c r="AV59" i="3"/>
  <c r="AV60" i="3"/>
  <c r="AV61" i="3"/>
  <c r="AV62" i="3"/>
  <c r="AR47" i="3"/>
  <c r="AR48" i="3"/>
  <c r="AR49" i="3"/>
  <c r="AR50" i="3"/>
  <c r="AR51" i="3"/>
  <c r="AR52" i="3"/>
  <c r="AR53" i="3"/>
  <c r="AR54" i="3"/>
  <c r="AR55" i="3"/>
  <c r="AR56" i="3"/>
  <c r="AR59" i="3"/>
  <c r="AR60" i="3"/>
  <c r="AR61" i="3"/>
  <c r="AR62" i="3"/>
  <c r="AN47" i="3"/>
  <c r="AN48" i="3"/>
  <c r="AN49" i="3"/>
  <c r="AN50" i="3"/>
  <c r="AN51" i="3"/>
  <c r="AN52" i="3"/>
  <c r="AN53" i="3"/>
  <c r="AN54" i="3"/>
  <c r="AN55" i="3"/>
  <c r="AN56" i="3"/>
  <c r="AN59" i="3"/>
  <c r="AN60" i="3"/>
  <c r="AN61" i="3"/>
  <c r="AN62" i="3"/>
  <c r="AJ47" i="3"/>
  <c r="AJ48" i="3"/>
  <c r="AJ49" i="3"/>
  <c r="AJ50" i="3"/>
  <c r="AJ51" i="3"/>
  <c r="AJ52" i="3"/>
  <c r="AJ53" i="3"/>
  <c r="AJ54" i="3"/>
  <c r="AJ55" i="3"/>
  <c r="AJ56" i="3"/>
  <c r="AJ59" i="3"/>
  <c r="AJ60" i="3"/>
  <c r="AJ61" i="3"/>
  <c r="AJ62" i="3"/>
  <c r="AZ73" i="3"/>
  <c r="AV73" i="3"/>
  <c r="AR73" i="3"/>
  <c r="AN73" i="3"/>
  <c r="AJ73" i="3"/>
  <c r="AZ72" i="3"/>
  <c r="AV72" i="3"/>
  <c r="AR72" i="3"/>
  <c r="AN72" i="3"/>
  <c r="AJ72" i="3"/>
  <c r="AZ71" i="3"/>
  <c r="AV71" i="3"/>
  <c r="AR71" i="3"/>
  <c r="AN71" i="3"/>
  <c r="AJ71" i="3"/>
  <c r="AZ70" i="3"/>
  <c r="AV70" i="3"/>
  <c r="AR70" i="3"/>
  <c r="AN70" i="3"/>
  <c r="AJ70" i="3"/>
  <c r="AZ69" i="3"/>
  <c r="AV69" i="3"/>
  <c r="AR69" i="3"/>
  <c r="AN69" i="3"/>
  <c r="AJ69" i="3"/>
  <c r="AZ68" i="3"/>
  <c r="AV68" i="3"/>
  <c r="AR68" i="3"/>
  <c r="AN68" i="3"/>
  <c r="AJ68" i="3"/>
  <c r="AZ67" i="3"/>
  <c r="AV67" i="3"/>
  <c r="AR67" i="3"/>
  <c r="AN67" i="3"/>
  <c r="AJ67" i="3"/>
  <c r="AZ66" i="3"/>
  <c r="AV66" i="3"/>
  <c r="AR66" i="3"/>
  <c r="AN66" i="3"/>
  <c r="AJ66" i="3"/>
  <c r="AZ65" i="3"/>
  <c r="AV65" i="3"/>
  <c r="AR65" i="3"/>
  <c r="AN65" i="3"/>
  <c r="AJ65" i="3"/>
  <c r="AZ64" i="3"/>
  <c r="AV64" i="3"/>
  <c r="AR64" i="3"/>
  <c r="AN64" i="3"/>
  <c r="AW63" i="3"/>
  <c r="AR63" i="3"/>
  <c r="AG63" i="3"/>
  <c r="AY47" i="3"/>
  <c r="AY48" i="3"/>
  <c r="AY49" i="3"/>
  <c r="AY50" i="3"/>
  <c r="AY51" i="3"/>
  <c r="AY52" i="3"/>
  <c r="AY53" i="3"/>
  <c r="AY54" i="3"/>
  <c r="AY55" i="3"/>
  <c r="AY56" i="3"/>
  <c r="AY59" i="3"/>
  <c r="AY60" i="3"/>
  <c r="AY61" i="3"/>
  <c r="AY62" i="3"/>
  <c r="AU47" i="3"/>
  <c r="AU48" i="3"/>
  <c r="AU49" i="3"/>
  <c r="AU50" i="3"/>
  <c r="AU51" i="3"/>
  <c r="AU52" i="3"/>
  <c r="AU53" i="3"/>
  <c r="AU54" i="3"/>
  <c r="AU55" i="3"/>
  <c r="AU56" i="3"/>
  <c r="AU59" i="3"/>
  <c r="AU60" i="3"/>
  <c r="AU61" i="3"/>
  <c r="AU62" i="3"/>
  <c r="AQ47" i="3"/>
  <c r="AQ48" i="3"/>
  <c r="AQ49" i="3"/>
  <c r="AQ50" i="3"/>
  <c r="AQ51" i="3"/>
  <c r="AQ52" i="3"/>
  <c r="AQ53" i="3"/>
  <c r="AQ54" i="3"/>
  <c r="AQ55" i="3"/>
  <c r="AQ56" i="3"/>
  <c r="AQ59" i="3"/>
  <c r="AQ60" i="3"/>
  <c r="AQ61" i="3"/>
  <c r="AQ62" i="3"/>
  <c r="AM47" i="3"/>
  <c r="AM48" i="3"/>
  <c r="AM49" i="3"/>
  <c r="AM50" i="3"/>
  <c r="AM51" i="3"/>
  <c r="AM52" i="3"/>
  <c r="AM53" i="3"/>
  <c r="AM54" i="3"/>
  <c r="AM55" i="3"/>
  <c r="AM56" i="3"/>
  <c r="AM59" i="3"/>
  <c r="AM60" i="3"/>
  <c r="AM61" i="3"/>
  <c r="AM62" i="3"/>
  <c r="AI47" i="3"/>
  <c r="AI48" i="3"/>
  <c r="AI49" i="3"/>
  <c r="AI50" i="3"/>
  <c r="AI51" i="3"/>
  <c r="AI52" i="3"/>
  <c r="AI53" i="3"/>
  <c r="AI54" i="3"/>
  <c r="AI55" i="3"/>
  <c r="AI56" i="3"/>
  <c r="AI59" i="3"/>
  <c r="AI60" i="3"/>
  <c r="AI61" i="3"/>
  <c r="AI62" i="3"/>
  <c r="AY73" i="3"/>
  <c r="AU73" i="3"/>
  <c r="AQ73" i="3"/>
  <c r="AM73" i="3"/>
  <c r="AI73" i="3"/>
  <c r="AY72" i="3"/>
  <c r="AU72" i="3"/>
  <c r="AQ72" i="3"/>
  <c r="AM72" i="3"/>
  <c r="AI72" i="3"/>
  <c r="AY71" i="3"/>
  <c r="AU71" i="3"/>
  <c r="AQ71" i="3"/>
  <c r="AM71" i="3"/>
  <c r="AI71" i="3"/>
  <c r="AY70" i="3"/>
  <c r="AU70" i="3"/>
  <c r="AQ70" i="3"/>
  <c r="AM70" i="3"/>
  <c r="AI70" i="3"/>
  <c r="AY69" i="3"/>
  <c r="AU69" i="3"/>
  <c r="AQ69" i="3"/>
  <c r="AM69" i="3"/>
  <c r="AI69" i="3"/>
  <c r="AY68" i="3"/>
  <c r="AU68" i="3"/>
  <c r="AQ68" i="3"/>
  <c r="AM68" i="3"/>
  <c r="AI68" i="3"/>
  <c r="AY67" i="3"/>
  <c r="AU67" i="3"/>
  <c r="AQ67" i="3"/>
  <c r="AM67" i="3"/>
  <c r="AI67" i="3"/>
  <c r="AY66" i="3"/>
  <c r="AU66" i="3"/>
  <c r="AQ66" i="3"/>
  <c r="AM66" i="3"/>
  <c r="AI66" i="3"/>
  <c r="AY65" i="3"/>
  <c r="AU65" i="3"/>
  <c r="AQ65" i="3"/>
  <c r="AM65" i="3"/>
  <c r="AI65" i="3"/>
  <c r="AY64" i="3"/>
  <c r="AU64" i="3"/>
  <c r="AQ64" i="3"/>
  <c r="AM64" i="3"/>
  <c r="AG64" i="3"/>
  <c r="AV63" i="3"/>
  <c r="AQ63" i="3"/>
  <c r="AK63" i="3"/>
  <c r="AZ62" i="3"/>
  <c r="AY6" i="6"/>
  <c r="AY7" i="6" s="1"/>
  <c r="AU6" i="6"/>
  <c r="AU7" i="6" s="1"/>
  <c r="AQ6" i="6"/>
  <c r="AQ7" i="6" s="1"/>
  <c r="AM6" i="6"/>
  <c r="AM7" i="6" s="1"/>
  <c r="AI6" i="6"/>
  <c r="AI7" i="6" s="1"/>
  <c r="AN7" i="6"/>
  <c r="AJ7" i="6"/>
  <c r="C9" i="24" l="1"/>
  <c r="P14" i="7"/>
  <c r="P8" i="3"/>
  <c r="D17" i="21"/>
  <c r="F19" i="13" s="1"/>
  <c r="F17" i="13" s="1"/>
  <c r="E11" i="24" s="1"/>
  <c r="E17" i="21"/>
  <c r="G19" i="13" s="1"/>
  <c r="G17" i="13" s="1"/>
  <c r="F11" i="24" s="1"/>
  <c r="B17" i="21"/>
  <c r="C17" i="21"/>
  <c r="E19" i="13" s="1"/>
  <c r="E17" i="13" s="1"/>
  <c r="D11" i="24" s="1"/>
  <c r="C9" i="3"/>
  <c r="E10" i="5"/>
  <c r="G10" i="5"/>
  <c r="I10" i="5"/>
  <c r="K10" i="5"/>
  <c r="M10" i="5"/>
  <c r="O10" i="5"/>
  <c r="Q10" i="5"/>
  <c r="S10" i="5"/>
  <c r="U10" i="5"/>
  <c r="W10" i="5"/>
  <c r="Y10" i="5"/>
  <c r="AA10" i="5"/>
  <c r="AC10" i="5"/>
  <c r="AE10" i="5"/>
  <c r="AG10" i="5"/>
  <c r="AI10" i="5"/>
  <c r="AK10" i="5"/>
  <c r="AM10" i="5"/>
  <c r="AO10" i="5"/>
  <c r="AQ10" i="5"/>
  <c r="AS10" i="5"/>
  <c r="AU10" i="5"/>
  <c r="AW10" i="5"/>
  <c r="AY10" i="5"/>
  <c r="C10" i="5"/>
  <c r="D10" i="5"/>
  <c r="F10" i="5"/>
  <c r="H10" i="5"/>
  <c r="J10" i="5"/>
  <c r="L10" i="5"/>
  <c r="N10" i="5"/>
  <c r="P10" i="5"/>
  <c r="R10" i="5"/>
  <c r="T10" i="5"/>
  <c r="V10" i="5"/>
  <c r="X10" i="5"/>
  <c r="Z10" i="5"/>
  <c r="AB10" i="5"/>
  <c r="AD10" i="5"/>
  <c r="AF10" i="5"/>
  <c r="AH10" i="5"/>
  <c r="AJ10" i="5"/>
  <c r="AL10" i="5"/>
  <c r="AN10" i="5"/>
  <c r="AP10" i="5"/>
  <c r="AR10" i="5"/>
  <c r="AT10" i="5"/>
  <c r="AV10" i="5"/>
  <c r="AX10" i="5"/>
  <c r="AZ10" i="5"/>
  <c r="M17" i="21"/>
  <c r="O19" i="13" s="1"/>
  <c r="O17" i="13" s="1"/>
  <c r="N11" i="24" s="1"/>
  <c r="R19" i="13"/>
  <c r="R17" i="13" s="1"/>
  <c r="Q11" i="24" s="1"/>
  <c r="G17" i="21"/>
  <c r="I19" i="13" s="1"/>
  <c r="I17" i="13" s="1"/>
  <c r="H11" i="24" s="1"/>
  <c r="L17" i="21"/>
  <c r="N19" i="13" s="1"/>
  <c r="N17" i="13" s="1"/>
  <c r="M11" i="24" s="1"/>
  <c r="K17" i="21"/>
  <c r="M19" i="13" s="1"/>
  <c r="M17" i="13" s="1"/>
  <c r="L11" i="24" s="1"/>
  <c r="J17" i="21"/>
  <c r="L19" i="13" s="1"/>
  <c r="L17" i="13" s="1"/>
  <c r="K11" i="24" s="1"/>
  <c r="I17" i="21"/>
  <c r="K19" i="13" s="1"/>
  <c r="K17" i="13" s="1"/>
  <c r="J11" i="24" s="1"/>
  <c r="H17" i="21"/>
  <c r="J19" i="13" s="1"/>
  <c r="J17" i="13" s="1"/>
  <c r="I11" i="24" s="1"/>
  <c r="F17" i="21"/>
  <c r="H19" i="13" s="1"/>
  <c r="H17" i="13" s="1"/>
  <c r="G11" i="24" s="1"/>
  <c r="N17" i="21"/>
  <c r="P19" i="13" s="1"/>
  <c r="P17" i="13" s="1"/>
  <c r="O11" i="24" s="1"/>
  <c r="H13" i="18"/>
  <c r="I13" i="18"/>
  <c r="J13" i="18"/>
  <c r="K13" i="18"/>
  <c r="L13" i="18"/>
  <c r="M13" i="18"/>
  <c r="N13" i="18"/>
  <c r="O13" i="18"/>
  <c r="P13" i="18"/>
  <c r="Q13" i="18"/>
  <c r="R13" i="18"/>
  <c r="S13" i="18"/>
  <c r="T13" i="18"/>
  <c r="U13" i="18"/>
  <c r="V13" i="18"/>
  <c r="W13" i="18"/>
  <c r="X13" i="18"/>
  <c r="Y13" i="18"/>
  <c r="Z13" i="18"/>
  <c r="AA13" i="18"/>
  <c r="AB13" i="18"/>
  <c r="AC13" i="18"/>
  <c r="AD13" i="18"/>
  <c r="AE13" i="18"/>
  <c r="AF13" i="18"/>
  <c r="AG13" i="18"/>
  <c r="K11" i="18"/>
  <c r="O11" i="18"/>
  <c r="S11" i="18"/>
  <c r="W11" i="18"/>
  <c r="AA11" i="18"/>
  <c r="AE11" i="18"/>
  <c r="C20" i="18" l="1"/>
  <c r="N39" i="24"/>
  <c r="N56" i="24" s="1"/>
  <c r="Q42" i="24"/>
  <c r="O40" i="24"/>
  <c r="P41" i="24"/>
  <c r="P58" i="24" s="1"/>
  <c r="M38" i="24"/>
  <c r="L37" i="24"/>
  <c r="M37" i="24" s="1"/>
  <c r="G32" i="24"/>
  <c r="H32" i="24" s="1"/>
  <c r="F31" i="24"/>
  <c r="G31" i="24" s="1"/>
  <c r="I34" i="24"/>
  <c r="H33" i="24"/>
  <c r="I33" i="24" s="1"/>
  <c r="K36" i="24"/>
  <c r="L36" i="24" s="1"/>
  <c r="J35" i="24"/>
  <c r="K35" i="24" s="1"/>
  <c r="D29" i="24"/>
  <c r="E29" i="24" s="1"/>
  <c r="E30" i="24"/>
  <c r="C47" i="3"/>
  <c r="D48" i="3"/>
  <c r="O14" i="7"/>
  <c r="O8" i="3"/>
  <c r="M14" i="7"/>
  <c r="M8" i="3"/>
  <c r="J8" i="3"/>
  <c r="J14" i="7"/>
  <c r="H14" i="7"/>
  <c r="H8" i="3"/>
  <c r="F8" i="3"/>
  <c r="F14" i="7"/>
  <c r="K14" i="7"/>
  <c r="K8" i="3"/>
  <c r="E14" i="7"/>
  <c r="E8" i="3"/>
  <c r="Q14" i="7"/>
  <c r="Q8" i="3"/>
  <c r="G14" i="7"/>
  <c r="G8" i="3"/>
  <c r="L14" i="7"/>
  <c r="L8" i="3"/>
  <c r="N8" i="3"/>
  <c r="N14" i="7"/>
  <c r="D14" i="7"/>
  <c r="D8" i="3"/>
  <c r="I14" i="7"/>
  <c r="I8" i="3"/>
  <c r="D19" i="13"/>
  <c r="AD11" i="18"/>
  <c r="Z11" i="18"/>
  <c r="V11" i="18"/>
  <c r="R11" i="18"/>
  <c r="N11" i="18"/>
  <c r="J11" i="18"/>
  <c r="AG11" i="18"/>
  <c r="AC11" i="18"/>
  <c r="Y11" i="18"/>
  <c r="U11" i="18"/>
  <c r="Q11" i="18"/>
  <c r="M11" i="18"/>
  <c r="I11" i="18"/>
  <c r="AF11" i="18"/>
  <c r="AB11" i="18"/>
  <c r="X11" i="18"/>
  <c r="T11" i="18"/>
  <c r="P11" i="18"/>
  <c r="L11" i="18"/>
  <c r="H11" i="18"/>
  <c r="P40" i="24" l="1"/>
  <c r="O57" i="24"/>
  <c r="Q41" i="24"/>
  <c r="R41" i="24" s="1"/>
  <c r="R42" i="24"/>
  <c r="Q59" i="24"/>
  <c r="N38" i="24"/>
  <c r="O38" i="24" s="1"/>
  <c r="M55" i="24"/>
  <c r="O39" i="24"/>
  <c r="J33" i="24"/>
  <c r="K33" i="24" s="1"/>
  <c r="L33" i="24" s="1"/>
  <c r="N37" i="24"/>
  <c r="I32" i="24"/>
  <c r="L35" i="24"/>
  <c r="F30" i="24"/>
  <c r="F29" i="24"/>
  <c r="G29" i="24" s="1"/>
  <c r="H31" i="24"/>
  <c r="J34" i="24"/>
  <c r="K34" i="24" s="1"/>
  <c r="D17" i="13"/>
  <c r="G6" i="5" l="1"/>
  <c r="G20" i="5" s="1"/>
  <c r="C11" i="24"/>
  <c r="S42" i="24"/>
  <c r="P39" i="24"/>
  <c r="Q40" i="24"/>
  <c r="P38" i="24"/>
  <c r="S41" i="24"/>
  <c r="M36" i="24"/>
  <c r="N36" i="24" s="1"/>
  <c r="M35" i="24"/>
  <c r="N35" i="24" s="1"/>
  <c r="O35" i="24" s="1"/>
  <c r="L34" i="24"/>
  <c r="M34" i="24" s="1"/>
  <c r="O37" i="24"/>
  <c r="M33" i="24"/>
  <c r="N33" i="24" s="1"/>
  <c r="H29" i="24"/>
  <c r="G30" i="24"/>
  <c r="J32" i="24"/>
  <c r="K32" i="24" s="1"/>
  <c r="I31" i="24"/>
  <c r="J31" i="24" s="1"/>
  <c r="C8" i="3"/>
  <c r="R6" i="5"/>
  <c r="R20" i="5" s="1"/>
  <c r="AW6" i="5"/>
  <c r="AW20" i="5" s="1"/>
  <c r="Q6" i="5"/>
  <c r="Q20" i="5" s="1"/>
  <c r="AZ6" i="5"/>
  <c r="AZ20" i="5" s="1"/>
  <c r="T6" i="5"/>
  <c r="T20" i="5" s="1"/>
  <c r="D6" i="5"/>
  <c r="D20" i="5" s="1"/>
  <c r="AM6" i="5"/>
  <c r="AM20" i="5" s="1"/>
  <c r="W6" i="5"/>
  <c r="W20" i="5" s="1"/>
  <c r="C14" i="7"/>
  <c r="N6" i="5"/>
  <c r="N20" i="5" s="1"/>
  <c r="AC6" i="5"/>
  <c r="AC20" i="5" s="1"/>
  <c r="M6" i="5"/>
  <c r="M20" i="5" s="1"/>
  <c r="AF6" i="5"/>
  <c r="AF20" i="5" s="1"/>
  <c r="P6" i="5"/>
  <c r="P20" i="5" s="1"/>
  <c r="AY6" i="5"/>
  <c r="AY20" i="5" s="1"/>
  <c r="AI6" i="5"/>
  <c r="AI20" i="5" s="1"/>
  <c r="S6" i="5"/>
  <c r="S20" i="5" s="1"/>
  <c r="J6" i="5"/>
  <c r="J20" i="5" s="1"/>
  <c r="F6" i="5"/>
  <c r="F20" i="5" s="1"/>
  <c r="AO6" i="5"/>
  <c r="AO20" i="5" s="1"/>
  <c r="Y6" i="5"/>
  <c r="Y20" i="5" s="1"/>
  <c r="I6" i="5"/>
  <c r="I20" i="5" s="1"/>
  <c r="AR6" i="5"/>
  <c r="AR20" i="5" s="1"/>
  <c r="AB6" i="5"/>
  <c r="AB20" i="5" s="1"/>
  <c r="L6" i="5"/>
  <c r="L20" i="5" s="1"/>
  <c r="AU6" i="5"/>
  <c r="AU20" i="5" s="1"/>
  <c r="AE6" i="5"/>
  <c r="AE20" i="5" s="1"/>
  <c r="O6" i="5"/>
  <c r="O20" i="5" s="1"/>
  <c r="AP6" i="5"/>
  <c r="AP20" i="5" s="1"/>
  <c r="AD6" i="5"/>
  <c r="AD20" i="5" s="1"/>
  <c r="AS6" i="5"/>
  <c r="AS20" i="5" s="1"/>
  <c r="AV6" i="5"/>
  <c r="AV20" i="5" s="1"/>
  <c r="AX6" i="5"/>
  <c r="AX20" i="5" s="1"/>
  <c r="Z6" i="5"/>
  <c r="Z20" i="5" s="1"/>
  <c r="AL6" i="5"/>
  <c r="AL20" i="5" s="1"/>
  <c r="V6" i="5"/>
  <c r="V20" i="5" s="1"/>
  <c r="C6" i="5"/>
  <c r="C20" i="5" s="1"/>
  <c r="AK6" i="5"/>
  <c r="AK20" i="5" s="1"/>
  <c r="U6" i="5"/>
  <c r="U20" i="5" s="1"/>
  <c r="E6" i="5"/>
  <c r="E20" i="5" s="1"/>
  <c r="AN6" i="5"/>
  <c r="AN20" i="5" s="1"/>
  <c r="X6" i="5"/>
  <c r="X20" i="5" s="1"/>
  <c r="H6" i="5"/>
  <c r="H20" i="5" s="1"/>
  <c r="AQ6" i="5"/>
  <c r="AQ20" i="5" s="1"/>
  <c r="AA6" i="5"/>
  <c r="AA20" i="5" s="1"/>
  <c r="K6" i="5"/>
  <c r="K20" i="5" s="1"/>
  <c r="AT6" i="5"/>
  <c r="AT20" i="5" s="1"/>
  <c r="AH6" i="5"/>
  <c r="AH20" i="5" s="1"/>
  <c r="AG6" i="5"/>
  <c r="AG20" i="5" s="1"/>
  <c r="AJ6" i="5"/>
  <c r="AJ20" i="5" s="1"/>
  <c r="C3" i="12"/>
  <c r="C28" i="24" l="1"/>
  <c r="C15" i="24" s="1"/>
  <c r="Q39" i="24"/>
  <c r="R40" i="24"/>
  <c r="S40" i="24" s="1"/>
  <c r="T42" i="24"/>
  <c r="T41" i="24"/>
  <c r="Q38" i="24"/>
  <c r="I29" i="24"/>
  <c r="J29" i="24" s="1"/>
  <c r="N34" i="24"/>
  <c r="L32" i="24"/>
  <c r="P35" i="24"/>
  <c r="Q35" i="24" s="1"/>
  <c r="H30" i="24"/>
  <c r="K31" i="24"/>
  <c r="P37" i="24"/>
  <c r="O36" i="24"/>
  <c r="O33" i="24"/>
  <c r="P33" i="24" s="1"/>
  <c r="AG5" i="12"/>
  <c r="AK5" i="12"/>
  <c r="AO5" i="12"/>
  <c r="AS5" i="12"/>
  <c r="AW5" i="12"/>
  <c r="AH5" i="12"/>
  <c r="AL5" i="12"/>
  <c r="AP5" i="12"/>
  <c r="AT5" i="12"/>
  <c r="AX5" i="12"/>
  <c r="AI5" i="12"/>
  <c r="AM5" i="12"/>
  <c r="AQ5" i="12"/>
  <c r="AU5" i="12"/>
  <c r="AY5" i="12"/>
  <c r="AJ5" i="12"/>
  <c r="AN5" i="12"/>
  <c r="AR5" i="12"/>
  <c r="AV5" i="12"/>
  <c r="AZ5" i="12"/>
  <c r="F5" i="12"/>
  <c r="J5" i="12"/>
  <c r="N5" i="12"/>
  <c r="R5" i="12"/>
  <c r="V5" i="12"/>
  <c r="Z5" i="12"/>
  <c r="AD5" i="12"/>
  <c r="K5" i="12"/>
  <c r="AA5" i="12"/>
  <c r="G5" i="12"/>
  <c r="S5" i="12"/>
  <c r="D5" i="12"/>
  <c r="H5" i="12"/>
  <c r="L5" i="12"/>
  <c r="P5" i="12"/>
  <c r="T5" i="12"/>
  <c r="X5" i="12"/>
  <c r="AB5" i="12"/>
  <c r="AF5" i="12"/>
  <c r="W5" i="12"/>
  <c r="E5" i="12"/>
  <c r="I5" i="12"/>
  <c r="M5" i="12"/>
  <c r="Q5" i="12"/>
  <c r="U5" i="12"/>
  <c r="Y5" i="12"/>
  <c r="AC5" i="12"/>
  <c r="C5" i="12"/>
  <c r="O5" i="12"/>
  <c r="AE5" i="12"/>
  <c r="AE60" i="3"/>
  <c r="AE64" i="3"/>
  <c r="AE68" i="3"/>
  <c r="AE72" i="3"/>
  <c r="AE49" i="3"/>
  <c r="AE51" i="3"/>
  <c r="AE53" i="3"/>
  <c r="AE55" i="3"/>
  <c r="AE61" i="3"/>
  <c r="AE65" i="3"/>
  <c r="AE69" i="3"/>
  <c r="AE73" i="3"/>
  <c r="AE59" i="3"/>
  <c r="AE62" i="3"/>
  <c r="AE66" i="3"/>
  <c r="AE70" i="3"/>
  <c r="AE48" i="3"/>
  <c r="AE50" i="3"/>
  <c r="AE52" i="3"/>
  <c r="AE54" i="3"/>
  <c r="AE56" i="3"/>
  <c r="AE63" i="3"/>
  <c r="AE67" i="3"/>
  <c r="AE71" i="3"/>
  <c r="AE47" i="3"/>
  <c r="AA60" i="3"/>
  <c r="AA64" i="3"/>
  <c r="AA68" i="3"/>
  <c r="AA72" i="3"/>
  <c r="AA49" i="3"/>
  <c r="AA51" i="3"/>
  <c r="AA53" i="3"/>
  <c r="AA55" i="3"/>
  <c r="AA61" i="3"/>
  <c r="AA65" i="3"/>
  <c r="AA69" i="3"/>
  <c r="AA73" i="3"/>
  <c r="AA59" i="3"/>
  <c r="AA62" i="3"/>
  <c r="AA66" i="3"/>
  <c r="AA70" i="3"/>
  <c r="AA48" i="3"/>
  <c r="AA50" i="3"/>
  <c r="AA52" i="3"/>
  <c r="AA54" i="3"/>
  <c r="AA56" i="3"/>
  <c r="AA63" i="3"/>
  <c r="AA67" i="3"/>
  <c r="AA71" i="3"/>
  <c r="AA47" i="3"/>
  <c r="W63" i="3"/>
  <c r="W67" i="3"/>
  <c r="W71" i="3"/>
  <c r="W60" i="3"/>
  <c r="W49" i="3"/>
  <c r="W51" i="3"/>
  <c r="W53" i="3"/>
  <c r="W55" i="3"/>
  <c r="W64" i="3"/>
  <c r="W68" i="3"/>
  <c r="W72" i="3"/>
  <c r="W59" i="3"/>
  <c r="W61" i="3"/>
  <c r="W65" i="3"/>
  <c r="W69" i="3"/>
  <c r="W73" i="3"/>
  <c r="W48" i="3"/>
  <c r="W50" i="3"/>
  <c r="W52" i="3"/>
  <c r="W54" i="3"/>
  <c r="W56" i="3"/>
  <c r="W62" i="3"/>
  <c r="W66" i="3"/>
  <c r="W70" i="3"/>
  <c r="W47" i="3"/>
  <c r="S61" i="3"/>
  <c r="S65" i="3"/>
  <c r="S69" i="3"/>
  <c r="S73" i="3"/>
  <c r="S49" i="3"/>
  <c r="S51" i="3"/>
  <c r="S53" i="3"/>
  <c r="S55" i="3"/>
  <c r="S62" i="3"/>
  <c r="S66" i="3"/>
  <c r="S70" i="3"/>
  <c r="S63" i="3"/>
  <c r="S67" i="3"/>
  <c r="S71" i="3"/>
  <c r="S59" i="3"/>
  <c r="S48" i="3"/>
  <c r="S50" i="3"/>
  <c r="S52" i="3"/>
  <c r="S54" i="3"/>
  <c r="S56" i="3"/>
  <c r="S64" i="3"/>
  <c r="S68" i="3"/>
  <c r="S72" i="3"/>
  <c r="S60" i="3"/>
  <c r="S47" i="3"/>
  <c r="O63" i="3"/>
  <c r="O67" i="3"/>
  <c r="O49" i="3"/>
  <c r="O51" i="3"/>
  <c r="O53" i="3"/>
  <c r="O55" i="3"/>
  <c r="O64" i="3"/>
  <c r="O68" i="3"/>
  <c r="O61" i="3"/>
  <c r="O65" i="3"/>
  <c r="O69" i="3"/>
  <c r="O59" i="3"/>
  <c r="O48" i="3"/>
  <c r="O50" i="3"/>
  <c r="O52" i="3"/>
  <c r="O54" i="3"/>
  <c r="O56" i="3"/>
  <c r="O62" i="3"/>
  <c r="O66" i="3"/>
  <c r="O70" i="3"/>
  <c r="O60" i="3"/>
  <c r="O47" i="3"/>
  <c r="I62" i="3"/>
  <c r="I59" i="3"/>
  <c r="I49" i="3"/>
  <c r="I63" i="3"/>
  <c r="I60" i="3"/>
  <c r="I50" i="3"/>
  <c r="I47" i="3"/>
  <c r="I64" i="3"/>
  <c r="I51" i="3"/>
  <c r="I48" i="3"/>
  <c r="I61" i="3"/>
  <c r="I52" i="3"/>
  <c r="E59" i="3"/>
  <c r="E60" i="3"/>
  <c r="E47" i="3"/>
  <c r="E48" i="3"/>
  <c r="AD61" i="3"/>
  <c r="AD65" i="3"/>
  <c r="AD69" i="3"/>
  <c r="AD73" i="3"/>
  <c r="AD59" i="3"/>
  <c r="AD62" i="3"/>
  <c r="AD66" i="3"/>
  <c r="AD70" i="3"/>
  <c r="AD48" i="3"/>
  <c r="AD50" i="3"/>
  <c r="AD52" i="3"/>
  <c r="AD54" i="3"/>
  <c r="AD56" i="3"/>
  <c r="AD63" i="3"/>
  <c r="AD67" i="3"/>
  <c r="AD71" i="3"/>
  <c r="AD47" i="3"/>
  <c r="AD60" i="3"/>
  <c r="AD64" i="3"/>
  <c r="AD68" i="3"/>
  <c r="AD72" i="3"/>
  <c r="AD49" i="3"/>
  <c r="AD51" i="3"/>
  <c r="AD53" i="3"/>
  <c r="AD55" i="3"/>
  <c r="Z61" i="3"/>
  <c r="Z65" i="3"/>
  <c r="Z69" i="3"/>
  <c r="Z73" i="3"/>
  <c r="Z59" i="3"/>
  <c r="Z62" i="3"/>
  <c r="Z66" i="3"/>
  <c r="Z70" i="3"/>
  <c r="Z48" i="3"/>
  <c r="Z50" i="3"/>
  <c r="Z52" i="3"/>
  <c r="Z54" i="3"/>
  <c r="Z56" i="3"/>
  <c r="Z63" i="3"/>
  <c r="Z67" i="3"/>
  <c r="Z71" i="3"/>
  <c r="Z47" i="3"/>
  <c r="Z60" i="3"/>
  <c r="Z64" i="3"/>
  <c r="Z68" i="3"/>
  <c r="Z72" i="3"/>
  <c r="Z49" i="3"/>
  <c r="Z51" i="3"/>
  <c r="Z53" i="3"/>
  <c r="Z55" i="3"/>
  <c r="V61" i="3"/>
  <c r="V65" i="3"/>
  <c r="V69" i="3"/>
  <c r="V73" i="3"/>
  <c r="V62" i="3"/>
  <c r="V66" i="3"/>
  <c r="V70" i="3"/>
  <c r="V48" i="3"/>
  <c r="V50" i="3"/>
  <c r="V52" i="3"/>
  <c r="V54" i="3"/>
  <c r="V56" i="3"/>
  <c r="V63" i="3"/>
  <c r="V67" i="3"/>
  <c r="V71" i="3"/>
  <c r="V60" i="3"/>
  <c r="V47" i="3"/>
  <c r="V64" i="3"/>
  <c r="V68" i="3"/>
  <c r="V72" i="3"/>
  <c r="V59" i="3"/>
  <c r="V49" i="3"/>
  <c r="V51" i="3"/>
  <c r="V53" i="3"/>
  <c r="V55" i="3"/>
  <c r="R63" i="3"/>
  <c r="R67" i="3"/>
  <c r="R71" i="3"/>
  <c r="R64" i="3"/>
  <c r="R68" i="3"/>
  <c r="R72" i="3"/>
  <c r="R59" i="3"/>
  <c r="R48" i="3"/>
  <c r="R50" i="3"/>
  <c r="R52" i="3"/>
  <c r="R54" i="3"/>
  <c r="R56" i="3"/>
  <c r="R61" i="3"/>
  <c r="R65" i="3"/>
  <c r="R69" i="3"/>
  <c r="R73" i="3"/>
  <c r="R60" i="3"/>
  <c r="R47" i="3"/>
  <c r="R62" i="3"/>
  <c r="R66" i="3"/>
  <c r="R70" i="3"/>
  <c r="R49" i="3"/>
  <c r="R51" i="3"/>
  <c r="R53" i="3"/>
  <c r="R55" i="3"/>
  <c r="N61" i="3"/>
  <c r="N65" i="3"/>
  <c r="N69" i="3"/>
  <c r="N48" i="3"/>
  <c r="N50" i="3"/>
  <c r="N52" i="3"/>
  <c r="N54" i="3"/>
  <c r="N56" i="3"/>
  <c r="N62" i="3"/>
  <c r="N66" i="3"/>
  <c r="N59" i="3"/>
  <c r="N63" i="3"/>
  <c r="N67" i="3"/>
  <c r="N60" i="3"/>
  <c r="N49" i="3"/>
  <c r="N51" i="3"/>
  <c r="N53" i="3"/>
  <c r="N55" i="3"/>
  <c r="N47" i="3"/>
  <c r="N64" i="3"/>
  <c r="N68" i="3"/>
  <c r="L64" i="3"/>
  <c r="L60" i="3"/>
  <c r="L49" i="3"/>
  <c r="L53" i="3"/>
  <c r="L47" i="3"/>
  <c r="L61" i="3"/>
  <c r="L65" i="3"/>
  <c r="L50" i="3"/>
  <c r="L54" i="3"/>
  <c r="L62" i="3"/>
  <c r="L66" i="3"/>
  <c r="L51" i="3"/>
  <c r="L55" i="3"/>
  <c r="L63" i="3"/>
  <c r="L67" i="3"/>
  <c r="L59" i="3"/>
  <c r="L48" i="3"/>
  <c r="L52" i="3"/>
  <c r="H62" i="3"/>
  <c r="H60" i="3"/>
  <c r="H49" i="3"/>
  <c r="H47" i="3"/>
  <c r="H63" i="3"/>
  <c r="H50" i="3"/>
  <c r="H48" i="3"/>
  <c r="H51" i="3"/>
  <c r="H61" i="3"/>
  <c r="H59" i="3"/>
  <c r="D59" i="3"/>
  <c r="N70" i="3"/>
  <c r="J66" i="3"/>
  <c r="F62" i="3"/>
  <c r="I53" i="3"/>
  <c r="E49" i="3"/>
  <c r="Q73" i="3"/>
  <c r="M69" i="3"/>
  <c r="I65" i="3"/>
  <c r="E61" i="3"/>
  <c r="L56" i="3"/>
  <c r="H52" i="3"/>
  <c r="C59" i="3"/>
  <c r="P72" i="3"/>
  <c r="L68" i="3"/>
  <c r="H64" i="3"/>
  <c r="D60" i="3"/>
  <c r="K55" i="3"/>
  <c r="G51" i="3"/>
  <c r="O71" i="3"/>
  <c r="K67" i="3"/>
  <c r="G63" i="3"/>
  <c r="J54" i="3"/>
  <c r="F50" i="3"/>
  <c r="AC62" i="3"/>
  <c r="AC66" i="3"/>
  <c r="AC70" i="3"/>
  <c r="AC48" i="3"/>
  <c r="AC50" i="3"/>
  <c r="AC52" i="3"/>
  <c r="AC54" i="3"/>
  <c r="AC56" i="3"/>
  <c r="AC63" i="3"/>
  <c r="AC67" i="3"/>
  <c r="AC71" i="3"/>
  <c r="AC47" i="3"/>
  <c r="AC60" i="3"/>
  <c r="AC64" i="3"/>
  <c r="AC68" i="3"/>
  <c r="AC72" i="3"/>
  <c r="AC49" i="3"/>
  <c r="AC51" i="3"/>
  <c r="AC53" i="3"/>
  <c r="AC55" i="3"/>
  <c r="AC61" i="3"/>
  <c r="AC65" i="3"/>
  <c r="AC69" i="3"/>
  <c r="AC73" i="3"/>
  <c r="AC59" i="3"/>
  <c r="Y62" i="3"/>
  <c r="Y66" i="3"/>
  <c r="Y70" i="3"/>
  <c r="Y48" i="3"/>
  <c r="Y50" i="3"/>
  <c r="Y52" i="3"/>
  <c r="Y54" i="3"/>
  <c r="Y56" i="3"/>
  <c r="Y63" i="3"/>
  <c r="Y67" i="3"/>
  <c r="Y71" i="3"/>
  <c r="Y47" i="3"/>
  <c r="Y60" i="3"/>
  <c r="Y64" i="3"/>
  <c r="Y68" i="3"/>
  <c r="Y72" i="3"/>
  <c r="Y49" i="3"/>
  <c r="Y51" i="3"/>
  <c r="Y53" i="3"/>
  <c r="Y55" i="3"/>
  <c r="Y61" i="3"/>
  <c r="Y65" i="3"/>
  <c r="Y69" i="3"/>
  <c r="Y73" i="3"/>
  <c r="Y59" i="3"/>
  <c r="U64" i="3"/>
  <c r="U68" i="3"/>
  <c r="U72" i="3"/>
  <c r="U59" i="3"/>
  <c r="U48" i="3"/>
  <c r="U50" i="3"/>
  <c r="U52" i="3"/>
  <c r="U54" i="3"/>
  <c r="U56" i="3"/>
  <c r="U61" i="3"/>
  <c r="U65" i="3"/>
  <c r="U69" i="3"/>
  <c r="U73" i="3"/>
  <c r="U60" i="3"/>
  <c r="U47" i="3"/>
  <c r="U62" i="3"/>
  <c r="U66" i="3"/>
  <c r="U70" i="3"/>
  <c r="U49" i="3"/>
  <c r="U51" i="3"/>
  <c r="U53" i="3"/>
  <c r="U55" i="3"/>
  <c r="U63" i="3"/>
  <c r="U67" i="3"/>
  <c r="U71" i="3"/>
  <c r="Q62" i="3"/>
  <c r="Q66" i="3"/>
  <c r="Q70" i="3"/>
  <c r="Q59" i="3"/>
  <c r="Q48" i="3"/>
  <c r="Q50" i="3"/>
  <c r="Q52" i="3"/>
  <c r="Q54" i="3"/>
  <c r="Q56" i="3"/>
  <c r="Q63" i="3"/>
  <c r="Q67" i="3"/>
  <c r="Q71" i="3"/>
  <c r="Q60" i="3"/>
  <c r="Q47" i="3"/>
  <c r="Q64" i="3"/>
  <c r="Q68" i="3"/>
  <c r="Q72" i="3"/>
  <c r="Q49" i="3"/>
  <c r="Q51" i="3"/>
  <c r="Q53" i="3"/>
  <c r="Q55" i="3"/>
  <c r="Q61" i="3"/>
  <c r="Q65" i="3"/>
  <c r="Q69" i="3"/>
  <c r="M64" i="3"/>
  <c r="M68" i="3"/>
  <c r="M59" i="3"/>
  <c r="M61" i="3"/>
  <c r="M65" i="3"/>
  <c r="M60" i="3"/>
  <c r="M49" i="3"/>
  <c r="M51" i="3"/>
  <c r="M53" i="3"/>
  <c r="M55" i="3"/>
  <c r="M47" i="3"/>
  <c r="M62" i="3"/>
  <c r="M66" i="3"/>
  <c r="M63" i="3"/>
  <c r="M67" i="3"/>
  <c r="M48" i="3"/>
  <c r="M50" i="3"/>
  <c r="M52" i="3"/>
  <c r="M54" i="3"/>
  <c r="M56" i="3"/>
  <c r="K61" i="3"/>
  <c r="K65" i="3"/>
  <c r="K48" i="3"/>
  <c r="K52" i="3"/>
  <c r="K62" i="3"/>
  <c r="K66" i="3"/>
  <c r="K49" i="3"/>
  <c r="K53" i="3"/>
  <c r="K63" i="3"/>
  <c r="K59" i="3"/>
  <c r="K50" i="3"/>
  <c r="K54" i="3"/>
  <c r="K64" i="3"/>
  <c r="K60" i="3"/>
  <c r="K51" i="3"/>
  <c r="K47" i="3"/>
  <c r="G50" i="3"/>
  <c r="G48" i="3"/>
  <c r="G61" i="3"/>
  <c r="G59" i="3"/>
  <c r="G62" i="3"/>
  <c r="G60" i="3"/>
  <c r="G49" i="3"/>
  <c r="G47" i="3"/>
  <c r="AF63" i="3"/>
  <c r="AF67" i="3"/>
  <c r="AF71" i="3"/>
  <c r="AF47" i="3"/>
  <c r="AF60" i="3"/>
  <c r="AF64" i="3"/>
  <c r="AF68" i="3"/>
  <c r="AF72" i="3"/>
  <c r="AF49" i="3"/>
  <c r="AF51" i="3"/>
  <c r="AF53" i="3"/>
  <c r="AF55" i="3"/>
  <c r="AF61" i="3"/>
  <c r="AF65" i="3"/>
  <c r="AF69" i="3"/>
  <c r="AF73" i="3"/>
  <c r="AF59" i="3"/>
  <c r="AF62" i="3"/>
  <c r="AF66" i="3"/>
  <c r="AF70" i="3"/>
  <c r="AF48" i="3"/>
  <c r="AF50" i="3"/>
  <c r="AF52" i="3"/>
  <c r="AF54" i="3"/>
  <c r="AF56" i="3"/>
  <c r="AB63" i="3"/>
  <c r="AB67" i="3"/>
  <c r="AB71" i="3"/>
  <c r="AB47" i="3"/>
  <c r="AB60" i="3"/>
  <c r="AB64" i="3"/>
  <c r="AB68" i="3"/>
  <c r="AB72" i="3"/>
  <c r="AB49" i="3"/>
  <c r="AB51" i="3"/>
  <c r="AB53" i="3"/>
  <c r="AB55" i="3"/>
  <c r="AB61" i="3"/>
  <c r="AB65" i="3"/>
  <c r="AB69" i="3"/>
  <c r="AB73" i="3"/>
  <c r="AB59" i="3"/>
  <c r="AB62" i="3"/>
  <c r="AB66" i="3"/>
  <c r="AB70" i="3"/>
  <c r="AB48" i="3"/>
  <c r="AB50" i="3"/>
  <c r="AB52" i="3"/>
  <c r="AB54" i="3"/>
  <c r="AB56" i="3"/>
  <c r="X63" i="3"/>
  <c r="X67" i="3"/>
  <c r="X71" i="3"/>
  <c r="X47" i="3"/>
  <c r="X60" i="3"/>
  <c r="X64" i="3"/>
  <c r="X68" i="3"/>
  <c r="X72" i="3"/>
  <c r="X49" i="3"/>
  <c r="X51" i="3"/>
  <c r="X53" i="3"/>
  <c r="X55" i="3"/>
  <c r="X61" i="3"/>
  <c r="X65" i="3"/>
  <c r="X69" i="3"/>
  <c r="X73" i="3"/>
  <c r="X59" i="3"/>
  <c r="X62" i="3"/>
  <c r="X66" i="3"/>
  <c r="X70" i="3"/>
  <c r="X48" i="3"/>
  <c r="X50" i="3"/>
  <c r="X52" i="3"/>
  <c r="X54" i="3"/>
  <c r="X56" i="3"/>
  <c r="T64" i="3"/>
  <c r="T68" i="3"/>
  <c r="T72" i="3"/>
  <c r="T60" i="3"/>
  <c r="T47" i="3"/>
  <c r="T61" i="3"/>
  <c r="T65" i="3"/>
  <c r="T69" i="3"/>
  <c r="T73" i="3"/>
  <c r="T49" i="3"/>
  <c r="T51" i="3"/>
  <c r="T53" i="3"/>
  <c r="T55" i="3"/>
  <c r="T62" i="3"/>
  <c r="T66" i="3"/>
  <c r="T70" i="3"/>
  <c r="T63" i="3"/>
  <c r="T67" i="3"/>
  <c r="T71" i="3"/>
  <c r="T59" i="3"/>
  <c r="T48" i="3"/>
  <c r="T50" i="3"/>
  <c r="T52" i="3"/>
  <c r="T54" i="3"/>
  <c r="T56" i="3"/>
  <c r="P62" i="3"/>
  <c r="P66" i="3"/>
  <c r="P70" i="3"/>
  <c r="P60" i="3"/>
  <c r="P47" i="3"/>
  <c r="P63" i="3"/>
  <c r="P67" i="3"/>
  <c r="P71" i="3"/>
  <c r="P49" i="3"/>
  <c r="P51" i="3"/>
  <c r="P53" i="3"/>
  <c r="P55" i="3"/>
  <c r="P64" i="3"/>
  <c r="P68" i="3"/>
  <c r="P61" i="3"/>
  <c r="P65" i="3"/>
  <c r="P69" i="3"/>
  <c r="P59" i="3"/>
  <c r="P48" i="3"/>
  <c r="P50" i="3"/>
  <c r="P52" i="3"/>
  <c r="P54" i="3"/>
  <c r="P56" i="3"/>
  <c r="J63" i="3"/>
  <c r="J50" i="3"/>
  <c r="J64" i="3"/>
  <c r="J59" i="3"/>
  <c r="J51" i="3"/>
  <c r="J61" i="3"/>
  <c r="J65" i="3"/>
  <c r="J60" i="3"/>
  <c r="J52" i="3"/>
  <c r="J47" i="3"/>
  <c r="J62" i="3"/>
  <c r="J49" i="3"/>
  <c r="J53" i="3"/>
  <c r="J48" i="3"/>
  <c r="F61" i="3"/>
  <c r="F59" i="3"/>
  <c r="F49" i="3"/>
  <c r="F60" i="3"/>
  <c r="F47" i="3"/>
  <c r="F48" i="3"/>
  <c r="D28" i="24" l="1"/>
  <c r="D15" i="24" s="1"/>
  <c r="U41" i="24"/>
  <c r="U42" i="24"/>
  <c r="T40" i="24"/>
  <c r="U40" i="24" s="1"/>
  <c r="R38" i="24"/>
  <c r="R39" i="24"/>
  <c r="Q33" i="24"/>
  <c r="R33" i="24" s="1"/>
  <c r="Q37" i="24"/>
  <c r="R37" i="24" s="1"/>
  <c r="S37" i="24" s="1"/>
  <c r="T37" i="24" s="1"/>
  <c r="U37" i="24" s="1"/>
  <c r="V37" i="24" s="1"/>
  <c r="W37" i="24" s="1"/>
  <c r="X37" i="24" s="1"/>
  <c r="Y37" i="24" s="1"/>
  <c r="Z37" i="24" s="1"/>
  <c r="AA37" i="24" s="1"/>
  <c r="AB37" i="24" s="1"/>
  <c r="AC37" i="24" s="1"/>
  <c r="AD37" i="24" s="1"/>
  <c r="AE37" i="24" s="1"/>
  <c r="AF37" i="24" s="1"/>
  <c r="AG37" i="24" s="1"/>
  <c r="AH37" i="24" s="1"/>
  <c r="AI37" i="24" s="1"/>
  <c r="AJ37" i="24" s="1"/>
  <c r="AK37" i="24" s="1"/>
  <c r="AL37" i="24" s="1"/>
  <c r="AM37" i="24" s="1"/>
  <c r="AN37" i="24" s="1"/>
  <c r="AO37" i="24" s="1"/>
  <c r="AP37" i="24" s="1"/>
  <c r="AQ37" i="24" s="1"/>
  <c r="AR37" i="24" s="1"/>
  <c r="AS37" i="24" s="1"/>
  <c r="AT37" i="24" s="1"/>
  <c r="AU37" i="24" s="1"/>
  <c r="AV37" i="24" s="1"/>
  <c r="AW37" i="24" s="1"/>
  <c r="AX37" i="24" s="1"/>
  <c r="AY37" i="24" s="1"/>
  <c r="AZ37" i="24" s="1"/>
  <c r="M32" i="24"/>
  <c r="L31" i="24"/>
  <c r="M31" i="24" s="1"/>
  <c r="R35" i="24"/>
  <c r="S35" i="24" s="1"/>
  <c r="T35" i="24" s="1"/>
  <c r="U35" i="24" s="1"/>
  <c r="V35" i="24" s="1"/>
  <c r="W35" i="24" s="1"/>
  <c r="X35" i="24" s="1"/>
  <c r="Y35" i="24" s="1"/>
  <c r="Z35" i="24" s="1"/>
  <c r="AA35" i="24" s="1"/>
  <c r="AB35" i="24" s="1"/>
  <c r="AC35" i="24" s="1"/>
  <c r="AD35" i="24" s="1"/>
  <c r="AE35" i="24" s="1"/>
  <c r="AF35" i="24" s="1"/>
  <c r="AG35" i="24" s="1"/>
  <c r="AH35" i="24" s="1"/>
  <c r="AI35" i="24" s="1"/>
  <c r="AJ35" i="24" s="1"/>
  <c r="AK35" i="24" s="1"/>
  <c r="AL35" i="24" s="1"/>
  <c r="AM35" i="24" s="1"/>
  <c r="AN35" i="24" s="1"/>
  <c r="AO35" i="24" s="1"/>
  <c r="AP35" i="24" s="1"/>
  <c r="AQ35" i="24" s="1"/>
  <c r="AR35" i="24" s="1"/>
  <c r="AS35" i="24" s="1"/>
  <c r="AT35" i="24" s="1"/>
  <c r="AU35" i="24" s="1"/>
  <c r="AV35" i="24" s="1"/>
  <c r="AW35" i="24" s="1"/>
  <c r="AX35" i="24" s="1"/>
  <c r="AY35" i="24" s="1"/>
  <c r="AZ35" i="24" s="1"/>
  <c r="I30" i="24"/>
  <c r="O34" i="24"/>
  <c r="P34" i="24" s="1"/>
  <c r="Q34" i="24" s="1"/>
  <c r="K29" i="24"/>
  <c r="L29" i="24" s="1"/>
  <c r="M29" i="24" s="1"/>
  <c r="N29" i="24" s="1"/>
  <c r="O29" i="24" s="1"/>
  <c r="P29" i="24" s="1"/>
  <c r="Q29" i="24" s="1"/>
  <c r="R29" i="24" s="1"/>
  <c r="S29" i="24" s="1"/>
  <c r="T29" i="24" s="1"/>
  <c r="U29" i="24" s="1"/>
  <c r="V29" i="24" s="1"/>
  <c r="W29" i="24" s="1"/>
  <c r="X29" i="24" s="1"/>
  <c r="Y29" i="24" s="1"/>
  <c r="Z29" i="24" s="1"/>
  <c r="AA29" i="24" s="1"/>
  <c r="AB29" i="24" s="1"/>
  <c r="AC29" i="24" s="1"/>
  <c r="AD29" i="24" s="1"/>
  <c r="AE29" i="24" s="1"/>
  <c r="AF29" i="24" s="1"/>
  <c r="AG29" i="24" s="1"/>
  <c r="AH29" i="24" s="1"/>
  <c r="AI29" i="24" s="1"/>
  <c r="AJ29" i="24" s="1"/>
  <c r="AK29" i="24" s="1"/>
  <c r="AL29" i="24" s="1"/>
  <c r="AM29" i="24" s="1"/>
  <c r="AN29" i="24" s="1"/>
  <c r="AO29" i="24" s="1"/>
  <c r="AP29" i="24" s="1"/>
  <c r="AQ29" i="24" s="1"/>
  <c r="AR29" i="24" s="1"/>
  <c r="AS29" i="24" s="1"/>
  <c r="AT29" i="24" s="1"/>
  <c r="AU29" i="24" s="1"/>
  <c r="AV29" i="24" s="1"/>
  <c r="AW29" i="24" s="1"/>
  <c r="AX29" i="24" s="1"/>
  <c r="AY29" i="24" s="1"/>
  <c r="AZ29" i="24" s="1"/>
  <c r="P36" i="24"/>
  <c r="N6" i="12"/>
  <c r="N8" i="12" s="1"/>
  <c r="AS79" i="3"/>
  <c r="AS13" i="3" s="1"/>
  <c r="Y79" i="3"/>
  <c r="Y13" i="3" s="1"/>
  <c r="AR78" i="3"/>
  <c r="AR13" i="3" s="1"/>
  <c r="X78" i="3"/>
  <c r="X13" i="3" s="1"/>
  <c r="AW83" i="3"/>
  <c r="AW13" i="3" s="1"/>
  <c r="AC83" i="3"/>
  <c r="AC13" i="3" s="1"/>
  <c r="AP76" i="3"/>
  <c r="AP13" i="3" s="1"/>
  <c r="V76" i="3"/>
  <c r="V13" i="3" s="1"/>
  <c r="AQ77" i="3"/>
  <c r="AQ13" i="3" s="1"/>
  <c r="W77" i="3"/>
  <c r="W13" i="3" s="1"/>
  <c r="AV82" i="3"/>
  <c r="AV13" i="3" s="1"/>
  <c r="AB82" i="3"/>
  <c r="AB13" i="3" s="1"/>
  <c r="AT80" i="3"/>
  <c r="AT13" i="3" s="1"/>
  <c r="Z80" i="3"/>
  <c r="Z13" i="3" s="1"/>
  <c r="AU81" i="3"/>
  <c r="AU13" i="3" s="1"/>
  <c r="AA81" i="3"/>
  <c r="AA13" i="3" s="1"/>
  <c r="AX84" i="3"/>
  <c r="AX13" i="3" s="1"/>
  <c r="AD84" i="3"/>
  <c r="AD13" i="3" s="1"/>
  <c r="AY85" i="3"/>
  <c r="AY13" i="3" s="1"/>
  <c r="AE85" i="3"/>
  <c r="AE13" i="3" s="1"/>
  <c r="J6" i="12"/>
  <c r="J8" i="12" s="1"/>
  <c r="R6" i="12"/>
  <c r="R8" i="12" s="1"/>
  <c r="Z6" i="12"/>
  <c r="Z8" i="12" s="1"/>
  <c r="V6" i="12"/>
  <c r="V8" i="12" s="1"/>
  <c r="F6" i="12"/>
  <c r="AD6" i="12"/>
  <c r="AD8" i="12" s="1"/>
  <c r="AG6" i="12"/>
  <c r="AG8" i="12" s="1"/>
  <c r="AW6" i="12"/>
  <c r="AW8" i="12" s="1"/>
  <c r="AZ6" i="12"/>
  <c r="AZ8" i="12" s="1"/>
  <c r="AJ6" i="12"/>
  <c r="AJ8" i="12" s="1"/>
  <c r="AP6" i="12"/>
  <c r="AP8" i="12" s="1"/>
  <c r="AS6" i="12"/>
  <c r="AS8" i="12" s="1"/>
  <c r="AV6" i="12"/>
  <c r="AV8" i="12" s="1"/>
  <c r="AY6" i="12"/>
  <c r="AY8" i="12" s="1"/>
  <c r="AI6" i="12"/>
  <c r="AI8" i="12" s="1"/>
  <c r="AL6" i="12"/>
  <c r="AL8" i="12" s="1"/>
  <c r="AK6" i="12"/>
  <c r="AK8" i="12" s="1"/>
  <c r="AM6" i="12"/>
  <c r="AM8" i="12" s="1"/>
  <c r="AN6" i="12"/>
  <c r="AN8" i="12" s="1"/>
  <c r="AQ6" i="12"/>
  <c r="AQ8" i="12" s="1"/>
  <c r="AT6" i="12"/>
  <c r="AT8" i="12" s="1"/>
  <c r="AO6" i="12"/>
  <c r="AO8" i="12" s="1"/>
  <c r="AR6" i="12"/>
  <c r="AR8" i="12" s="1"/>
  <c r="AU6" i="12"/>
  <c r="AU8" i="12" s="1"/>
  <c r="AX6" i="12"/>
  <c r="AX8" i="12" s="1"/>
  <c r="AH6" i="12"/>
  <c r="AH8" i="12" s="1"/>
  <c r="D6" i="12"/>
  <c r="C6" i="12"/>
  <c r="W6" i="12"/>
  <c r="W8" i="12" s="1"/>
  <c r="X6" i="12"/>
  <c r="X8" i="12" s="1"/>
  <c r="U6" i="12"/>
  <c r="U8" i="12" s="1"/>
  <c r="E6" i="12"/>
  <c r="K6" i="12"/>
  <c r="K8" i="12" s="1"/>
  <c r="L6" i="12"/>
  <c r="L8" i="12" s="1"/>
  <c r="Q6" i="12"/>
  <c r="Q8" i="12" s="1"/>
  <c r="S6" i="12"/>
  <c r="S8" i="12" s="1"/>
  <c r="T6" i="12"/>
  <c r="T8" i="12" s="1"/>
  <c r="AE6" i="12"/>
  <c r="AE8" i="12" s="1"/>
  <c r="AF6" i="12"/>
  <c r="AF8" i="12" s="1"/>
  <c r="AC6" i="12"/>
  <c r="AC8" i="12" s="1"/>
  <c r="M6" i="12"/>
  <c r="M8" i="12" s="1"/>
  <c r="G6" i="12"/>
  <c r="G8" i="12" s="1"/>
  <c r="H6" i="12"/>
  <c r="H8" i="12" s="1"/>
  <c r="O6" i="12"/>
  <c r="O8" i="12" s="1"/>
  <c r="P6" i="12"/>
  <c r="P8" i="12" s="1"/>
  <c r="Y6" i="12"/>
  <c r="Y8" i="12" s="1"/>
  <c r="I6" i="12"/>
  <c r="I8" i="12" s="1"/>
  <c r="AA6" i="12"/>
  <c r="AA8" i="12" s="1"/>
  <c r="AB6" i="12"/>
  <c r="AB8" i="12" s="1"/>
  <c r="E28" i="24" l="1"/>
  <c r="E15" i="24" s="1"/>
  <c r="V42" i="24"/>
  <c r="V41" i="24"/>
  <c r="S38" i="24"/>
  <c r="S39" i="24"/>
  <c r="V40" i="24"/>
  <c r="N31" i="24"/>
  <c r="O31" i="24" s="1"/>
  <c r="P31" i="24" s="1"/>
  <c r="Q31" i="24" s="1"/>
  <c r="R31" i="24" s="1"/>
  <c r="S31" i="24" s="1"/>
  <c r="T31" i="24" s="1"/>
  <c r="U31" i="24" s="1"/>
  <c r="V31" i="24" s="1"/>
  <c r="W31" i="24" s="1"/>
  <c r="X31" i="24" s="1"/>
  <c r="Y31" i="24" s="1"/>
  <c r="Z31" i="24" s="1"/>
  <c r="AA31" i="24" s="1"/>
  <c r="AB31" i="24" s="1"/>
  <c r="AC31" i="24" s="1"/>
  <c r="AD31" i="24" s="1"/>
  <c r="AE31" i="24" s="1"/>
  <c r="AF31" i="24" s="1"/>
  <c r="AG31" i="24" s="1"/>
  <c r="AH31" i="24" s="1"/>
  <c r="AI31" i="24" s="1"/>
  <c r="AJ31" i="24" s="1"/>
  <c r="AK31" i="24" s="1"/>
  <c r="AL31" i="24" s="1"/>
  <c r="AM31" i="24" s="1"/>
  <c r="AN31" i="24" s="1"/>
  <c r="AO31" i="24" s="1"/>
  <c r="AP31" i="24" s="1"/>
  <c r="AQ31" i="24" s="1"/>
  <c r="AR31" i="24" s="1"/>
  <c r="AS31" i="24" s="1"/>
  <c r="AT31" i="24" s="1"/>
  <c r="AU31" i="24" s="1"/>
  <c r="AV31" i="24" s="1"/>
  <c r="AW31" i="24" s="1"/>
  <c r="AX31" i="24" s="1"/>
  <c r="AY31" i="24" s="1"/>
  <c r="AZ31" i="24" s="1"/>
  <c r="S33" i="24"/>
  <c r="T33" i="24" s="1"/>
  <c r="N32" i="24"/>
  <c r="O32" i="24" s="1"/>
  <c r="P32" i="24" s="1"/>
  <c r="Q32" i="24" s="1"/>
  <c r="R32" i="24" s="1"/>
  <c r="S32" i="24" s="1"/>
  <c r="R34" i="24"/>
  <c r="S34" i="24" s="1"/>
  <c r="T34" i="24" s="1"/>
  <c r="U34" i="24" s="1"/>
  <c r="V34" i="24" s="1"/>
  <c r="W34" i="24" s="1"/>
  <c r="X34" i="24" s="1"/>
  <c r="Y34" i="24" s="1"/>
  <c r="Z34" i="24" s="1"/>
  <c r="AA34" i="24" s="1"/>
  <c r="AB34" i="24" s="1"/>
  <c r="AC34" i="24" s="1"/>
  <c r="AD34" i="24" s="1"/>
  <c r="AE34" i="24" s="1"/>
  <c r="AF34" i="24" s="1"/>
  <c r="AG34" i="24" s="1"/>
  <c r="AH34" i="24" s="1"/>
  <c r="AI34" i="24" s="1"/>
  <c r="AJ34" i="24" s="1"/>
  <c r="AK34" i="24" s="1"/>
  <c r="AL34" i="24" s="1"/>
  <c r="AM34" i="24" s="1"/>
  <c r="AN34" i="24" s="1"/>
  <c r="AO34" i="24" s="1"/>
  <c r="AP34" i="24" s="1"/>
  <c r="AQ34" i="24" s="1"/>
  <c r="AR34" i="24" s="1"/>
  <c r="AS34" i="24" s="1"/>
  <c r="AT34" i="24" s="1"/>
  <c r="AU34" i="24" s="1"/>
  <c r="AV34" i="24" s="1"/>
  <c r="AW34" i="24" s="1"/>
  <c r="AX34" i="24" s="1"/>
  <c r="AY34" i="24" s="1"/>
  <c r="AZ34" i="24" s="1"/>
  <c r="Q36" i="24"/>
  <c r="R36" i="24" s="1"/>
  <c r="J30" i="24"/>
  <c r="K30" i="24" s="1"/>
  <c r="L30" i="24" s="1"/>
  <c r="M30" i="24" s="1"/>
  <c r="N30" i="24" s="1"/>
  <c r="O30" i="24" s="1"/>
  <c r="P30" i="24" s="1"/>
  <c r="Q30" i="24" s="1"/>
  <c r="R30" i="24" s="1"/>
  <c r="S30" i="24" s="1"/>
  <c r="T30" i="24" s="1"/>
  <c r="U30" i="24" s="1"/>
  <c r="V30" i="24" s="1"/>
  <c r="W30" i="24" s="1"/>
  <c r="X30" i="24" s="1"/>
  <c r="Y30" i="24" s="1"/>
  <c r="Z30" i="24" s="1"/>
  <c r="AA30" i="24" s="1"/>
  <c r="AB30" i="24" s="1"/>
  <c r="AC30" i="24" s="1"/>
  <c r="AD30" i="24" s="1"/>
  <c r="AE30" i="24" s="1"/>
  <c r="AF30" i="24" s="1"/>
  <c r="AG30" i="24" s="1"/>
  <c r="AH30" i="24" s="1"/>
  <c r="AI30" i="24" s="1"/>
  <c r="AJ30" i="24" s="1"/>
  <c r="AK30" i="24" s="1"/>
  <c r="AL30" i="24" s="1"/>
  <c r="AM30" i="24" s="1"/>
  <c r="AN30" i="24" s="1"/>
  <c r="AO30" i="24" s="1"/>
  <c r="AP30" i="24" s="1"/>
  <c r="AQ30" i="24" s="1"/>
  <c r="AR30" i="24" s="1"/>
  <c r="AS30" i="24" s="1"/>
  <c r="AT30" i="24" s="1"/>
  <c r="AU30" i="24" s="1"/>
  <c r="AV30" i="24" s="1"/>
  <c r="AW30" i="24" s="1"/>
  <c r="AX30" i="24" s="1"/>
  <c r="AY30" i="24" s="1"/>
  <c r="AZ30" i="24" s="1"/>
  <c r="W6" i="6"/>
  <c r="X6" i="6"/>
  <c r="Y6" i="6"/>
  <c r="Z6" i="6"/>
  <c r="AA6" i="6"/>
  <c r="AB6" i="6"/>
  <c r="AC6" i="6"/>
  <c r="AD6" i="6"/>
  <c r="AE6" i="6"/>
  <c r="AF6" i="6"/>
  <c r="F28" i="24" l="1"/>
  <c r="F15" i="24" s="1"/>
  <c r="W41" i="24"/>
  <c r="W42" i="24"/>
  <c r="X42" i="24" s="1"/>
  <c r="W40" i="24"/>
  <c r="T39" i="24"/>
  <c r="T38" i="24"/>
  <c r="T32" i="24"/>
  <c r="U32" i="24" s="1"/>
  <c r="V32" i="24" s="1"/>
  <c r="W32" i="24" s="1"/>
  <c r="X32" i="24" s="1"/>
  <c r="Y32" i="24" s="1"/>
  <c r="Z32" i="24" s="1"/>
  <c r="AA32" i="24" s="1"/>
  <c r="AB32" i="24" s="1"/>
  <c r="AC32" i="24" s="1"/>
  <c r="AD32" i="24" s="1"/>
  <c r="AE32" i="24" s="1"/>
  <c r="AF32" i="24" s="1"/>
  <c r="AG32" i="24" s="1"/>
  <c r="AH32" i="24" s="1"/>
  <c r="AI32" i="24" s="1"/>
  <c r="AJ32" i="24" s="1"/>
  <c r="AK32" i="24" s="1"/>
  <c r="AL32" i="24" s="1"/>
  <c r="AM32" i="24" s="1"/>
  <c r="AN32" i="24" s="1"/>
  <c r="AO32" i="24" s="1"/>
  <c r="AP32" i="24" s="1"/>
  <c r="AQ32" i="24" s="1"/>
  <c r="AR32" i="24" s="1"/>
  <c r="AS32" i="24" s="1"/>
  <c r="AT32" i="24" s="1"/>
  <c r="AU32" i="24" s="1"/>
  <c r="AV32" i="24" s="1"/>
  <c r="AW32" i="24" s="1"/>
  <c r="AX32" i="24" s="1"/>
  <c r="AY32" i="24" s="1"/>
  <c r="AZ32" i="24" s="1"/>
  <c r="S36" i="24"/>
  <c r="T36" i="24" s="1"/>
  <c r="U36" i="24" s="1"/>
  <c r="V36" i="24" s="1"/>
  <c r="W36" i="24" s="1"/>
  <c r="X36" i="24" s="1"/>
  <c r="Y36" i="24" s="1"/>
  <c r="Z36" i="24" s="1"/>
  <c r="AA36" i="24" s="1"/>
  <c r="AB36" i="24" s="1"/>
  <c r="AC36" i="24" s="1"/>
  <c r="AD36" i="24" s="1"/>
  <c r="AE36" i="24" s="1"/>
  <c r="AF36" i="24" s="1"/>
  <c r="AG36" i="24" s="1"/>
  <c r="AH36" i="24" s="1"/>
  <c r="AI36" i="24" s="1"/>
  <c r="AJ36" i="24" s="1"/>
  <c r="AK36" i="24" s="1"/>
  <c r="AL36" i="24" s="1"/>
  <c r="AM36" i="24" s="1"/>
  <c r="AN36" i="24" s="1"/>
  <c r="AO36" i="24" s="1"/>
  <c r="AP36" i="24" s="1"/>
  <c r="AQ36" i="24" s="1"/>
  <c r="AR36" i="24" s="1"/>
  <c r="AS36" i="24" s="1"/>
  <c r="AT36" i="24" s="1"/>
  <c r="AU36" i="24" s="1"/>
  <c r="AV36" i="24" s="1"/>
  <c r="AW36" i="24" s="1"/>
  <c r="AX36" i="24" s="1"/>
  <c r="AY36" i="24" s="1"/>
  <c r="AZ36" i="24" s="1"/>
  <c r="U33" i="24"/>
  <c r="V33" i="24" s="1"/>
  <c r="W33" i="24" s="1"/>
  <c r="X33" i="24" s="1"/>
  <c r="Y33" i="24" s="1"/>
  <c r="Z33" i="24" s="1"/>
  <c r="AA33" i="24" s="1"/>
  <c r="AB33" i="24" s="1"/>
  <c r="AC33" i="24" s="1"/>
  <c r="AD33" i="24" s="1"/>
  <c r="AE33" i="24" s="1"/>
  <c r="AF33" i="24" s="1"/>
  <c r="AG33" i="24" s="1"/>
  <c r="AH33" i="24" s="1"/>
  <c r="AI33" i="24" s="1"/>
  <c r="AJ33" i="24" s="1"/>
  <c r="AK33" i="24" s="1"/>
  <c r="AL33" i="24" s="1"/>
  <c r="AM33" i="24" s="1"/>
  <c r="AN33" i="24" s="1"/>
  <c r="AO33" i="24" s="1"/>
  <c r="AP33" i="24" s="1"/>
  <c r="AQ33" i="24" s="1"/>
  <c r="AR33" i="24" s="1"/>
  <c r="AS33" i="24" s="1"/>
  <c r="AT33" i="24" s="1"/>
  <c r="AU33" i="24" s="1"/>
  <c r="AV33" i="24" s="1"/>
  <c r="AW33" i="24" s="1"/>
  <c r="AX33" i="24" s="1"/>
  <c r="AY33" i="24" s="1"/>
  <c r="AZ33" i="24" s="1"/>
  <c r="W7" i="6"/>
  <c r="X7" i="6"/>
  <c r="Y7" i="6"/>
  <c r="Z7" i="6"/>
  <c r="AA7" i="6"/>
  <c r="AB7" i="6"/>
  <c r="AC7" i="6"/>
  <c r="AD7" i="6"/>
  <c r="AE7" i="6"/>
  <c r="AF7" i="6"/>
  <c r="G28" i="24" l="1"/>
  <c r="G15" i="24" s="1"/>
  <c r="H28" i="24"/>
  <c r="H15" i="24" s="1"/>
  <c r="X40" i="24"/>
  <c r="X41" i="24"/>
  <c r="U38" i="24"/>
  <c r="Y42" i="24"/>
  <c r="U39" i="24"/>
  <c r="V6" i="6"/>
  <c r="V7" i="6" s="1"/>
  <c r="U6" i="6"/>
  <c r="U7" i="6" s="1"/>
  <c r="T6" i="6"/>
  <c r="T7" i="6" s="1"/>
  <c r="S6" i="6"/>
  <c r="S7" i="6" s="1"/>
  <c r="R6" i="6"/>
  <c r="R7" i="6" s="1"/>
  <c r="Q6" i="6"/>
  <c r="Q7" i="6" s="1"/>
  <c r="P6" i="6"/>
  <c r="P7" i="6" s="1"/>
  <c r="O6" i="6"/>
  <c r="O7" i="6" s="1"/>
  <c r="N6" i="6"/>
  <c r="N7" i="6" s="1"/>
  <c r="M6" i="6"/>
  <c r="M7" i="6" s="1"/>
  <c r="L6" i="6"/>
  <c r="L7" i="6" s="1"/>
  <c r="K6" i="6"/>
  <c r="K7" i="6" s="1"/>
  <c r="J6" i="6"/>
  <c r="J7" i="6" s="1"/>
  <c r="I6" i="6"/>
  <c r="I7" i="6" s="1"/>
  <c r="H6" i="6"/>
  <c r="H7" i="6" s="1"/>
  <c r="G6" i="6"/>
  <c r="G7" i="6" s="1"/>
  <c r="I28" i="24" l="1"/>
  <c r="I15" i="24" s="1"/>
  <c r="Y41" i="24"/>
  <c r="Z41" i="24" s="1"/>
  <c r="Z42" i="24"/>
  <c r="AA42" i="24" s="1"/>
  <c r="AB42" i="24" s="1"/>
  <c r="AC42" i="24" s="1"/>
  <c r="AD42" i="24" s="1"/>
  <c r="AE42" i="24" s="1"/>
  <c r="AF42" i="24" s="1"/>
  <c r="AG42" i="24" s="1"/>
  <c r="AH42" i="24" s="1"/>
  <c r="AI42" i="24" s="1"/>
  <c r="AJ42" i="24" s="1"/>
  <c r="AK42" i="24" s="1"/>
  <c r="AL42" i="24" s="1"/>
  <c r="AM42" i="24" s="1"/>
  <c r="AN42" i="24" s="1"/>
  <c r="AO42" i="24" s="1"/>
  <c r="AP42" i="24" s="1"/>
  <c r="AQ42" i="24" s="1"/>
  <c r="AR42" i="24" s="1"/>
  <c r="AS42" i="24" s="1"/>
  <c r="AT42" i="24" s="1"/>
  <c r="AU42" i="24" s="1"/>
  <c r="AV42" i="24" s="1"/>
  <c r="AW42" i="24" s="1"/>
  <c r="AX42" i="24" s="1"/>
  <c r="AY42" i="24" s="1"/>
  <c r="AZ42" i="24" s="1"/>
  <c r="Y40" i="24"/>
  <c r="V39" i="24"/>
  <c r="V38" i="24"/>
  <c r="C3" i="11"/>
  <c r="J28" i="24" l="1"/>
  <c r="J15" i="24" s="1"/>
  <c r="W38" i="24"/>
  <c r="W39" i="24"/>
  <c r="AA41" i="24"/>
  <c r="Z40" i="24"/>
  <c r="AN7" i="5"/>
  <c r="X7" i="5"/>
  <c r="I7" i="5"/>
  <c r="AR7" i="5"/>
  <c r="AW7" i="5"/>
  <c r="D7" i="5"/>
  <c r="AK7" i="5"/>
  <c r="Y7" i="5"/>
  <c r="AL7" i="5"/>
  <c r="AF7" i="5"/>
  <c r="AE7" i="5"/>
  <c r="O7" i="5"/>
  <c r="F7" i="5"/>
  <c r="AM7" i="5"/>
  <c r="AU7" i="5"/>
  <c r="P7" i="5"/>
  <c r="AY7" i="5"/>
  <c r="AO7" i="5"/>
  <c r="S7" i="5"/>
  <c r="V7" i="5"/>
  <c r="AI7" i="5"/>
  <c r="AC7" i="5"/>
  <c r="L7" i="5"/>
  <c r="AH7" i="5"/>
  <c r="AT7" i="5"/>
  <c r="W7" i="5"/>
  <c r="AQ7" i="5"/>
  <c r="K7" i="5"/>
  <c r="E7" i="5"/>
  <c r="H7" i="5"/>
  <c r="AA7" i="5"/>
  <c r="AG7" i="5"/>
  <c r="U7" i="5"/>
  <c r="AV7" i="5"/>
  <c r="Z7" i="5"/>
  <c r="G7" i="5"/>
  <c r="N7" i="5"/>
  <c r="AZ7" i="5"/>
  <c r="AD7" i="5"/>
  <c r="AJ7" i="5"/>
  <c r="AX7" i="5"/>
  <c r="R7" i="5"/>
  <c r="Q7" i="5"/>
  <c r="AP7" i="5"/>
  <c r="M7" i="5"/>
  <c r="AB7" i="5"/>
  <c r="AS7" i="5"/>
  <c r="C7" i="5"/>
  <c r="C8" i="5" s="1"/>
  <c r="C11" i="28" s="1"/>
  <c r="C13" i="28" s="1"/>
  <c r="T7" i="5"/>
  <c r="J7" i="5"/>
  <c r="K28" i="24" l="1"/>
  <c r="K15" i="24" s="1"/>
  <c r="AA40" i="24"/>
  <c r="AB41" i="24"/>
  <c r="X38" i="24"/>
  <c r="X39" i="24"/>
  <c r="C14" i="28"/>
  <c r="C17" i="28" s="1"/>
  <c r="C12" i="5"/>
  <c r="AA8" i="5"/>
  <c r="AA11" i="28" s="1"/>
  <c r="AA13" i="28" s="1"/>
  <c r="AK8" i="5"/>
  <c r="AK11" i="28" s="1"/>
  <c r="AK13" i="28" s="1"/>
  <c r="AN8" i="5"/>
  <c r="AN11" i="28" s="1"/>
  <c r="AN13" i="28" s="1"/>
  <c r="F8" i="5"/>
  <c r="F11" i="28" s="1"/>
  <c r="F13" i="28" s="1"/>
  <c r="AR8" i="5"/>
  <c r="AR11" i="28" s="1"/>
  <c r="AR13" i="28" s="1"/>
  <c r="K8" i="5"/>
  <c r="K11" i="28" s="1"/>
  <c r="K13" i="28" s="1"/>
  <c r="N8" i="5"/>
  <c r="V8" i="5"/>
  <c r="V11" i="28" s="1"/>
  <c r="V13" i="28" s="1"/>
  <c r="AH8" i="5"/>
  <c r="AH11" i="28" s="1"/>
  <c r="AH13" i="28" s="1"/>
  <c r="AT8" i="5"/>
  <c r="AT11" i="28" s="1"/>
  <c r="AT13" i="28" s="1"/>
  <c r="X8" i="5"/>
  <c r="X11" i="28" s="1"/>
  <c r="X13" i="28" s="1"/>
  <c r="R8" i="5"/>
  <c r="R11" i="28" s="1"/>
  <c r="R13" i="28" s="1"/>
  <c r="AI8" i="5"/>
  <c r="AF8" i="5"/>
  <c r="O8" i="5"/>
  <c r="O11" i="28" s="1"/>
  <c r="O13" i="28" s="1"/>
  <c r="L8" i="5"/>
  <c r="H8" i="5"/>
  <c r="H11" i="28" s="1"/>
  <c r="H13" i="28" s="1"/>
  <c r="AC8" i="5"/>
  <c r="AE8" i="5"/>
  <c r="AE11" i="28" s="1"/>
  <c r="AE13" i="28" s="1"/>
  <c r="U8" i="5"/>
  <c r="AQ8" i="5"/>
  <c r="AQ11" i="28" s="1"/>
  <c r="AQ13" i="28" s="1"/>
  <c r="S8" i="5"/>
  <c r="S11" i="28" s="1"/>
  <c r="S13" i="28" s="1"/>
  <c r="AY8" i="5"/>
  <c r="AY11" i="28" s="1"/>
  <c r="AY13" i="28" s="1"/>
  <c r="AW8" i="5"/>
  <c r="AW11" i="28" s="1"/>
  <c r="AW13" i="28" s="1"/>
  <c r="I8" i="5"/>
  <c r="I11" i="28" s="1"/>
  <c r="I13" i="28" s="1"/>
  <c r="D8" i="5"/>
  <c r="AB8" i="5"/>
  <c r="AU8" i="5"/>
  <c r="M8" i="5"/>
  <c r="AJ8" i="5"/>
  <c r="P8" i="5"/>
  <c r="AG8" i="5"/>
  <c r="Y8" i="5"/>
  <c r="T8" i="5"/>
  <c r="AZ8" i="5"/>
  <c r="AV8" i="5"/>
  <c r="Z8" i="5"/>
  <c r="AX8" i="5"/>
  <c r="J8" i="5"/>
  <c r="AD8" i="5"/>
  <c r="W8" i="5"/>
  <c r="AP8" i="5"/>
  <c r="Q8" i="5"/>
  <c r="G8" i="5"/>
  <c r="AM8" i="5"/>
  <c r="AL8" i="5"/>
  <c r="E8" i="5"/>
  <c r="AS8" i="5"/>
  <c r="AO8" i="5"/>
  <c r="L28" i="24" l="1"/>
  <c r="L15" i="24" s="1"/>
  <c r="Y39" i="24"/>
  <c r="AC41" i="24"/>
  <c r="Y38" i="24"/>
  <c r="AB40" i="24"/>
  <c r="AD12" i="5"/>
  <c r="AD13" i="5" s="1"/>
  <c r="AD21" i="5" s="1"/>
  <c r="AD11" i="28"/>
  <c r="AD13" i="28" s="1"/>
  <c r="AU12" i="5"/>
  <c r="AU13" i="5" s="1"/>
  <c r="AU21" i="5" s="1"/>
  <c r="AU11" i="28"/>
  <c r="AU13" i="28" s="1"/>
  <c r="AO12" i="5"/>
  <c r="AO13" i="5" s="1"/>
  <c r="AO21" i="5" s="1"/>
  <c r="AO11" i="28"/>
  <c r="AO13" i="28" s="1"/>
  <c r="AM12" i="5"/>
  <c r="AM13" i="5" s="1"/>
  <c r="AM21" i="5" s="1"/>
  <c r="AM11" i="28"/>
  <c r="AM13" i="28" s="1"/>
  <c r="W12" i="5"/>
  <c r="W13" i="5" s="1"/>
  <c r="W21" i="5" s="1"/>
  <c r="W11" i="28"/>
  <c r="W13" i="28" s="1"/>
  <c r="Z12" i="5"/>
  <c r="Z13" i="5" s="1"/>
  <c r="Z21" i="5" s="1"/>
  <c r="Z11" i="28"/>
  <c r="Z13" i="28" s="1"/>
  <c r="Y12" i="5"/>
  <c r="Y13" i="5" s="1"/>
  <c r="Y21" i="5" s="1"/>
  <c r="Y11" i="28"/>
  <c r="Y13" i="28" s="1"/>
  <c r="M12" i="5"/>
  <c r="M13" i="5" s="1"/>
  <c r="M21" i="5" s="1"/>
  <c r="M11" i="28"/>
  <c r="M13" i="28" s="1"/>
  <c r="I14" i="28"/>
  <c r="I17" i="28" s="1"/>
  <c r="AI12" i="5"/>
  <c r="AI13" i="5" s="1"/>
  <c r="AI21" i="5" s="1"/>
  <c r="AI11" i="28"/>
  <c r="AI13" i="28" s="1"/>
  <c r="AR14" i="28"/>
  <c r="AR17" i="28" s="1"/>
  <c r="G12" i="5"/>
  <c r="G13" i="5" s="1"/>
  <c r="G21" i="5" s="1"/>
  <c r="G11" i="28"/>
  <c r="G13" i="28" s="1"/>
  <c r="AV12" i="5"/>
  <c r="AV13" i="5" s="1"/>
  <c r="AV21" i="5" s="1"/>
  <c r="AV11" i="28"/>
  <c r="AV13" i="28" s="1"/>
  <c r="AG12" i="5"/>
  <c r="AG13" i="5" s="1"/>
  <c r="AG21" i="5" s="1"/>
  <c r="AG11" i="28"/>
  <c r="AG13" i="28" s="1"/>
  <c r="U12" i="5"/>
  <c r="U13" i="5" s="1"/>
  <c r="U21" i="5" s="1"/>
  <c r="U11" i="28"/>
  <c r="U13" i="28" s="1"/>
  <c r="L12" i="5"/>
  <c r="L13" i="5" s="1"/>
  <c r="L21" i="5" s="1"/>
  <c r="L11" i="28"/>
  <c r="L13" i="28" s="1"/>
  <c r="E12" i="5"/>
  <c r="E13" i="5" s="1"/>
  <c r="E21" i="5" s="1"/>
  <c r="E11" i="28"/>
  <c r="E13" i="28" s="1"/>
  <c r="Q12" i="5"/>
  <c r="Q13" i="5" s="1"/>
  <c r="Q21" i="5" s="1"/>
  <c r="Q11" i="28"/>
  <c r="Q13" i="28" s="1"/>
  <c r="J12" i="5"/>
  <c r="J13" i="5" s="1"/>
  <c r="J21" i="5" s="1"/>
  <c r="J11" i="28"/>
  <c r="J13" i="28" s="1"/>
  <c r="AZ12" i="5"/>
  <c r="AZ13" i="5" s="1"/>
  <c r="AZ21" i="5" s="1"/>
  <c r="AZ11" i="28"/>
  <c r="AZ13" i="28" s="1"/>
  <c r="P12" i="5"/>
  <c r="P13" i="5" s="1"/>
  <c r="P21" i="5" s="1"/>
  <c r="P11" i="28"/>
  <c r="P13" i="28" s="1"/>
  <c r="AB12" i="5"/>
  <c r="AB13" i="5" s="1"/>
  <c r="AB21" i="5" s="1"/>
  <c r="AB11" i="28"/>
  <c r="AB13" i="28" s="1"/>
  <c r="N12" i="5"/>
  <c r="N13" i="5" s="1"/>
  <c r="N21" i="5" s="1"/>
  <c r="N11" i="28"/>
  <c r="N13" i="28" s="1"/>
  <c r="AS12" i="5"/>
  <c r="AS13" i="5" s="1"/>
  <c r="AS21" i="5" s="1"/>
  <c r="AS11" i="28"/>
  <c r="AS13" i="28" s="1"/>
  <c r="AL12" i="5"/>
  <c r="AL13" i="5" s="1"/>
  <c r="AL21" i="5" s="1"/>
  <c r="AL11" i="28"/>
  <c r="AL13" i="28" s="1"/>
  <c r="AP12" i="5"/>
  <c r="AP13" i="5" s="1"/>
  <c r="AP21" i="5" s="1"/>
  <c r="AP11" i="28"/>
  <c r="AP13" i="28" s="1"/>
  <c r="AX12" i="5"/>
  <c r="AX13" i="5" s="1"/>
  <c r="AX21" i="5" s="1"/>
  <c r="AX11" i="28"/>
  <c r="AX13" i="28" s="1"/>
  <c r="T12" i="5"/>
  <c r="T13" i="5" s="1"/>
  <c r="T21" i="5" s="1"/>
  <c r="T11" i="28"/>
  <c r="T13" i="28" s="1"/>
  <c r="AJ12" i="5"/>
  <c r="AJ13" i="5" s="1"/>
  <c r="AJ21" i="5" s="1"/>
  <c r="AJ11" i="28"/>
  <c r="AJ13" i="28" s="1"/>
  <c r="D12" i="5"/>
  <c r="D13" i="5" s="1"/>
  <c r="D21" i="5" s="1"/>
  <c r="D11" i="28"/>
  <c r="D13" i="28" s="1"/>
  <c r="S14" i="28"/>
  <c r="S17" i="28" s="1"/>
  <c r="AC12" i="5"/>
  <c r="AC13" i="5" s="1"/>
  <c r="AC21" i="5" s="1"/>
  <c r="AC11" i="28"/>
  <c r="AC13" i="28" s="1"/>
  <c r="AF12" i="5"/>
  <c r="AF13" i="5" s="1"/>
  <c r="AF21" i="5" s="1"/>
  <c r="AF11" i="28"/>
  <c r="AF13" i="28" s="1"/>
  <c r="C13" i="5"/>
  <c r="C21" i="5" s="1"/>
  <c r="AW5" i="11"/>
  <c r="AW7" i="12" s="1"/>
  <c r="AW12" i="5"/>
  <c r="AW13" i="5" s="1"/>
  <c r="AW21" i="5" s="1"/>
  <c r="R18" i="7"/>
  <c r="R12" i="5"/>
  <c r="R13" i="5" s="1"/>
  <c r="R21" i="5" s="1"/>
  <c r="V5" i="11"/>
  <c r="V7" i="12" s="1"/>
  <c r="V12" i="5"/>
  <c r="V13" i="5" s="1"/>
  <c r="V21" i="5" s="1"/>
  <c r="F5" i="11"/>
  <c r="F7" i="12" s="1"/>
  <c r="F12" i="5"/>
  <c r="F13" i="5" s="1"/>
  <c r="F21" i="5" s="1"/>
  <c r="AY5" i="11"/>
  <c r="AY7" i="12" s="1"/>
  <c r="AY12" i="5"/>
  <c r="AY13" i="5" s="1"/>
  <c r="AY21" i="5" s="1"/>
  <c r="AE18" i="7"/>
  <c r="AE12" i="5"/>
  <c r="AE13" i="5" s="1"/>
  <c r="AE21" i="5" s="1"/>
  <c r="O5" i="11"/>
  <c r="O7" i="12" s="1"/>
  <c r="O12" i="5"/>
  <c r="O13" i="5" s="1"/>
  <c r="O21" i="5" s="1"/>
  <c r="X18" i="7"/>
  <c r="X12" i="5"/>
  <c r="X13" i="5" s="1"/>
  <c r="X21" i="5" s="1"/>
  <c r="AN18" i="7"/>
  <c r="AN12" i="5"/>
  <c r="AN13" i="5" s="1"/>
  <c r="AN21" i="5" s="1"/>
  <c r="S18" i="7"/>
  <c r="S12" i="5"/>
  <c r="S13" i="5" s="1"/>
  <c r="S21" i="5" s="1"/>
  <c r="AT5" i="11"/>
  <c r="AT7" i="12" s="1"/>
  <c r="AT12" i="5"/>
  <c r="AT13" i="5" s="1"/>
  <c r="AT21" i="5" s="1"/>
  <c r="K5" i="11"/>
  <c r="K7" i="12" s="1"/>
  <c r="K12" i="5"/>
  <c r="K13" i="5" s="1"/>
  <c r="K21" i="5" s="1"/>
  <c r="AK18" i="7"/>
  <c r="AK12" i="5"/>
  <c r="AK13" i="5" s="1"/>
  <c r="AK21" i="5" s="1"/>
  <c r="I5" i="11"/>
  <c r="I12" i="5"/>
  <c r="I13" i="5" s="1"/>
  <c r="I21" i="5" s="1"/>
  <c r="AQ5" i="11"/>
  <c r="AQ7" i="12" s="1"/>
  <c r="AQ12" i="5"/>
  <c r="AQ13" i="5" s="1"/>
  <c r="AQ21" i="5" s="1"/>
  <c r="H18" i="7"/>
  <c r="H12" i="5"/>
  <c r="H13" i="5" s="1"/>
  <c r="H21" i="5" s="1"/>
  <c r="AH5" i="11"/>
  <c r="AH7" i="12" s="1"/>
  <c r="AH12" i="5"/>
  <c r="AH13" i="5" s="1"/>
  <c r="AH21" i="5" s="1"/>
  <c r="AR5" i="11"/>
  <c r="AR7" i="12" s="1"/>
  <c r="AR12" i="5"/>
  <c r="AR13" i="5" s="1"/>
  <c r="AR21" i="5" s="1"/>
  <c r="AA18" i="7"/>
  <c r="AA12" i="5"/>
  <c r="AA13" i="5" s="1"/>
  <c r="AA21" i="5" s="1"/>
  <c r="AA5" i="11"/>
  <c r="AA7" i="12" s="1"/>
  <c r="AK5" i="11"/>
  <c r="AK7" i="12" s="1"/>
  <c r="AH18" i="7"/>
  <c r="N5" i="11"/>
  <c r="N18" i="7"/>
  <c r="AN5" i="11"/>
  <c r="AN7" i="12" s="1"/>
  <c r="K18" i="7"/>
  <c r="AF5" i="11"/>
  <c r="V18" i="7"/>
  <c r="AR18" i="7"/>
  <c r="AT18" i="7"/>
  <c r="AC18" i="7"/>
  <c r="AF18" i="7"/>
  <c r="R5" i="11"/>
  <c r="R7" i="12" s="1"/>
  <c r="L5" i="11"/>
  <c r="U18" i="7"/>
  <c r="L18" i="7"/>
  <c r="AW18" i="7"/>
  <c r="O18" i="7"/>
  <c r="X5" i="11"/>
  <c r="AI5" i="11"/>
  <c r="AI18" i="7"/>
  <c r="H5" i="11"/>
  <c r="S5" i="11"/>
  <c r="S7" i="12" s="1"/>
  <c r="AC5" i="11"/>
  <c r="U5" i="11"/>
  <c r="U7" i="12" s="1"/>
  <c r="I18" i="7"/>
  <c r="AQ18" i="7"/>
  <c r="AE5" i="11"/>
  <c r="AE7" i="12" s="1"/>
  <c r="AY18" i="7"/>
  <c r="AO18" i="7"/>
  <c r="AO5" i="11"/>
  <c r="AM18" i="7"/>
  <c r="AM5" i="11"/>
  <c r="Q18" i="7"/>
  <c r="Q5" i="11"/>
  <c r="I7" i="12"/>
  <c r="AS18" i="7"/>
  <c r="AS5" i="11"/>
  <c r="G18" i="7"/>
  <c r="G5" i="11"/>
  <c r="AP18" i="7"/>
  <c r="AP5" i="11"/>
  <c r="W18" i="7"/>
  <c r="W5" i="11"/>
  <c r="AZ18" i="7"/>
  <c r="AZ5" i="11"/>
  <c r="Y18" i="7"/>
  <c r="Y5" i="11"/>
  <c r="P5" i="11"/>
  <c r="P18" i="7"/>
  <c r="M18" i="7"/>
  <c r="M5" i="11"/>
  <c r="AD5" i="11"/>
  <c r="AD18" i="7"/>
  <c r="T18" i="7"/>
  <c r="T5" i="11"/>
  <c r="AG18" i="7"/>
  <c r="AG5" i="11"/>
  <c r="AU18" i="7"/>
  <c r="AU5" i="11"/>
  <c r="E5" i="11"/>
  <c r="J5" i="11"/>
  <c r="J18" i="7"/>
  <c r="Z5" i="11"/>
  <c r="Z18" i="7"/>
  <c r="AB18" i="7"/>
  <c r="AB5" i="11"/>
  <c r="C5" i="11"/>
  <c r="AL18" i="7"/>
  <c r="AL5" i="11"/>
  <c r="AX18" i="7"/>
  <c r="AX5" i="11"/>
  <c r="AV18" i="7"/>
  <c r="AV5" i="11"/>
  <c r="AJ18" i="7"/>
  <c r="AJ5" i="11"/>
  <c r="D5" i="11"/>
  <c r="R14" i="28" l="1"/>
  <c r="R17" i="28" s="1"/>
  <c r="M28" i="24"/>
  <c r="M15" i="24" s="1"/>
  <c r="AQ14" i="28"/>
  <c r="AQ17" i="28" s="1"/>
  <c r="AT14" i="28"/>
  <c r="AT17" i="28" s="1"/>
  <c r="AH14" i="28"/>
  <c r="AH17" i="28" s="1"/>
  <c r="AE14" i="28"/>
  <c r="AE17" i="28" s="1"/>
  <c r="AK14" i="28"/>
  <c r="AK17" i="28" s="1"/>
  <c r="O14" i="28"/>
  <c r="O17" i="28" s="1"/>
  <c r="AN14" i="28"/>
  <c r="AN17" i="28" s="1"/>
  <c r="AC40" i="24"/>
  <c r="AD41" i="24"/>
  <c r="Z39" i="24"/>
  <c r="Z38" i="24"/>
  <c r="K14" i="28"/>
  <c r="K17" i="28" s="1"/>
  <c r="X14" i="28"/>
  <c r="X17" i="28" s="1"/>
  <c r="F14" i="28"/>
  <c r="F17" i="28" s="1"/>
  <c r="H14" i="28"/>
  <c r="H17" i="28" s="1"/>
  <c r="AF14" i="28"/>
  <c r="AF17" i="28" s="1"/>
  <c r="AB14" i="28"/>
  <c r="AB17" i="28" s="1"/>
  <c r="AZ14" i="28"/>
  <c r="AZ17" i="28" s="1"/>
  <c r="Q14" i="28"/>
  <c r="Q17" i="28" s="1"/>
  <c r="AU14" i="28"/>
  <c r="AU17" i="28" s="1"/>
  <c r="AL14" i="28"/>
  <c r="AL17" i="28" s="1"/>
  <c r="U14" i="28"/>
  <c r="U17" i="28" s="1"/>
  <c r="AV14" i="28"/>
  <c r="AV17" i="28" s="1"/>
  <c r="M14" i="28"/>
  <c r="M17" i="28" s="1"/>
  <c r="Z14" i="28"/>
  <c r="Z17" i="28" s="1"/>
  <c r="AM14" i="28"/>
  <c r="AM17" i="28" s="1"/>
  <c r="AJ14" i="28"/>
  <c r="AJ17" i="28" s="1"/>
  <c r="AX14" i="28"/>
  <c r="AX17" i="28" s="1"/>
  <c r="AC14" i="28"/>
  <c r="AC17" i="28" s="1"/>
  <c r="N14" i="28"/>
  <c r="N17" i="28" s="1"/>
  <c r="AY14" i="28"/>
  <c r="AY17" i="28" s="1"/>
  <c r="P14" i="28"/>
  <c r="P17" i="28" s="1"/>
  <c r="J14" i="28"/>
  <c r="J17" i="28" s="1"/>
  <c r="E14" i="28"/>
  <c r="E17" i="28" s="1"/>
  <c r="AA14" i="28"/>
  <c r="AA17" i="28" s="1"/>
  <c r="AI14" i="28"/>
  <c r="AI17" i="28" s="1"/>
  <c r="V14" i="28"/>
  <c r="V17" i="28" s="1"/>
  <c r="AD14" i="28"/>
  <c r="AD17" i="28" s="1"/>
  <c r="AS14" i="28"/>
  <c r="AS17" i="28" s="1"/>
  <c r="D14" i="28"/>
  <c r="D17" i="28" s="1"/>
  <c r="T14" i="28"/>
  <c r="T17" i="28" s="1"/>
  <c r="AP14" i="28"/>
  <c r="AP17" i="28" s="1"/>
  <c r="AW14" i="28"/>
  <c r="AW17" i="28" s="1"/>
  <c r="L14" i="28"/>
  <c r="L17" i="28" s="1"/>
  <c r="AG14" i="28"/>
  <c r="AG17" i="28" s="1"/>
  <c r="G14" i="28"/>
  <c r="G17" i="28" s="1"/>
  <c r="Y14" i="28"/>
  <c r="Y17" i="28" s="1"/>
  <c r="W14" i="28"/>
  <c r="W17" i="28" s="1"/>
  <c r="AO14" i="28"/>
  <c r="AO17" i="28" s="1"/>
  <c r="N7" i="12"/>
  <c r="X7" i="12"/>
  <c r="AF7" i="12"/>
  <c r="L7" i="12"/>
  <c r="AI7" i="12"/>
  <c r="AC7" i="12"/>
  <c r="H7" i="12"/>
  <c r="C7" i="12"/>
  <c r="AG7" i="12"/>
  <c r="Y7" i="12"/>
  <c r="AO7" i="12"/>
  <c r="D7" i="12"/>
  <c r="AB7" i="12"/>
  <c r="Z7" i="12"/>
  <c r="J7" i="12"/>
  <c r="AD7" i="12"/>
  <c r="M7" i="12"/>
  <c r="P7" i="12"/>
  <c r="Q7" i="12"/>
  <c r="AM7" i="12"/>
  <c r="AJ7" i="12"/>
  <c r="AV7" i="12"/>
  <c r="AX7" i="12"/>
  <c r="AL7" i="12"/>
  <c r="AU7" i="12"/>
  <c r="T7" i="12"/>
  <c r="AZ7" i="12"/>
  <c r="E7" i="12"/>
  <c r="W7" i="12"/>
  <c r="AP7" i="12"/>
  <c r="G7" i="12"/>
  <c r="AS7" i="12"/>
  <c r="N28" i="24" l="1"/>
  <c r="N15" i="24" s="1"/>
  <c r="AA38" i="24"/>
  <c r="AE41" i="24"/>
  <c r="AA39" i="24"/>
  <c r="AD40" i="24"/>
  <c r="G58" i="13"/>
  <c r="G104" i="13" s="1"/>
  <c r="E58" i="13"/>
  <c r="E104" i="13" s="1"/>
  <c r="F58" i="13"/>
  <c r="F104" i="13" s="1"/>
  <c r="D58" i="13"/>
  <c r="F61" i="13"/>
  <c r="E6" i="28" s="1"/>
  <c r="E61" i="13"/>
  <c r="D6" i="28" s="1"/>
  <c r="E4" i="12"/>
  <c r="E8" i="12" s="1"/>
  <c r="G61" i="13"/>
  <c r="F6" i="28" s="1"/>
  <c r="F4" i="12"/>
  <c r="F8" i="12" s="1"/>
  <c r="D61" i="13"/>
  <c r="C6" i="28" s="1"/>
  <c r="D4" i="12"/>
  <c r="D8" i="12" s="1"/>
  <c r="E107" i="13"/>
  <c r="D15" i="7" s="1"/>
  <c r="D18" i="7" s="1"/>
  <c r="G107" i="13"/>
  <c r="F15" i="7" s="1"/>
  <c r="F18" i="7" s="1"/>
  <c r="F107" i="13"/>
  <c r="E15" i="7" s="1"/>
  <c r="G55" i="13"/>
  <c r="F4" i="28" s="1"/>
  <c r="F7" i="28" s="1"/>
  <c r="F55" i="13"/>
  <c r="E4" i="28" s="1"/>
  <c r="E7" i="28" s="1"/>
  <c r="E55" i="13"/>
  <c r="D4" i="28" s="1"/>
  <c r="D7" i="28" s="1"/>
  <c r="D107" i="13"/>
  <c r="C15" i="7" s="1"/>
  <c r="C18" i="7" s="1"/>
  <c r="C17" i="7" s="1"/>
  <c r="D55" i="13"/>
  <c r="C4" i="28" s="1"/>
  <c r="C7" i="28" s="1"/>
  <c r="C4" i="12"/>
  <c r="C8" i="12" s="1"/>
  <c r="O28" i="24" l="1"/>
  <c r="O15" i="24" s="1"/>
  <c r="AE40" i="24"/>
  <c r="AF41" i="24"/>
  <c r="AB39" i="24"/>
  <c r="AB38" i="24"/>
  <c r="E8" i="28"/>
  <c r="C8" i="28"/>
  <c r="D8" i="28"/>
  <c r="D9" i="28" s="1"/>
  <c r="F8" i="28"/>
  <c r="D17" i="7"/>
  <c r="C27" i="7"/>
  <c r="C28" i="7" s="1"/>
  <c r="E18" i="7"/>
  <c r="C6" i="7"/>
  <c r="C4" i="6"/>
  <c r="E4" i="6"/>
  <c r="E6" i="7"/>
  <c r="D4" i="6"/>
  <c r="D6" i="7"/>
  <c r="F4" i="6"/>
  <c r="F6" i="7"/>
  <c r="E3" i="6"/>
  <c r="E5" i="7"/>
  <c r="C5" i="6"/>
  <c r="C7" i="7"/>
  <c r="F5" i="6"/>
  <c r="F7" i="7"/>
  <c r="C3" i="6"/>
  <c r="C5" i="7"/>
  <c r="F3" i="6"/>
  <c r="F5" i="7"/>
  <c r="E7" i="18"/>
  <c r="E13" i="18" s="1"/>
  <c r="D7" i="7"/>
  <c r="D3" i="6"/>
  <c r="D5" i="7"/>
  <c r="E5" i="6"/>
  <c r="E7" i="7"/>
  <c r="F6" i="18"/>
  <c r="F11" i="18" s="1"/>
  <c r="D6" i="18"/>
  <c r="D12" i="18" s="1"/>
  <c r="E6" i="18"/>
  <c r="G6" i="18"/>
  <c r="G11" i="18" s="1"/>
  <c r="C82" i="7"/>
  <c r="D7" i="18"/>
  <c r="D13" i="18" s="1"/>
  <c r="G7" i="18"/>
  <c r="G13" i="18" s="1"/>
  <c r="D5" i="6"/>
  <c r="F7" i="18"/>
  <c r="F13" i="18" s="1"/>
  <c r="P28" i="24" l="1"/>
  <c r="P15" i="24" s="1"/>
  <c r="AC38" i="24"/>
  <c r="AG41" i="24"/>
  <c r="AC39" i="24"/>
  <c r="AF40" i="24"/>
  <c r="E9" i="28"/>
  <c r="F9" i="28" s="1"/>
  <c r="G9" i="28" s="1"/>
  <c r="H9" i="28" s="1"/>
  <c r="I9" i="28" s="1"/>
  <c r="J9" i="28" s="1"/>
  <c r="K9" i="28" s="1"/>
  <c r="L9" i="28" s="1"/>
  <c r="M9" i="28" s="1"/>
  <c r="N9" i="28" s="1"/>
  <c r="O9" i="28" s="1"/>
  <c r="P9" i="28" s="1"/>
  <c r="Q9" i="28" s="1"/>
  <c r="R9" i="28" s="1"/>
  <c r="S9" i="28" s="1"/>
  <c r="T9" i="28" s="1"/>
  <c r="U9" i="28" s="1"/>
  <c r="V9" i="28" s="1"/>
  <c r="W9" i="28" s="1"/>
  <c r="X9" i="28" s="1"/>
  <c r="Y9" i="28" s="1"/>
  <c r="Z9" i="28" s="1"/>
  <c r="AA9" i="28" s="1"/>
  <c r="AB9" i="28" s="1"/>
  <c r="AC9" i="28" s="1"/>
  <c r="AD9" i="28" s="1"/>
  <c r="AE9" i="28" s="1"/>
  <c r="AF9" i="28" s="1"/>
  <c r="AG9" i="28" s="1"/>
  <c r="AH9" i="28" s="1"/>
  <c r="AI9" i="28" s="1"/>
  <c r="AJ9" i="28" s="1"/>
  <c r="AK9" i="28" s="1"/>
  <c r="AL9" i="28" s="1"/>
  <c r="AM9" i="28" s="1"/>
  <c r="AN9" i="28" s="1"/>
  <c r="AO9" i="28" s="1"/>
  <c r="AP9" i="28" s="1"/>
  <c r="AQ9" i="28" s="1"/>
  <c r="AR9" i="28" s="1"/>
  <c r="AS9" i="28" s="1"/>
  <c r="AT9" i="28" s="1"/>
  <c r="AU9" i="28" s="1"/>
  <c r="AV9" i="28" s="1"/>
  <c r="AW9" i="28" s="1"/>
  <c r="AX9" i="28" s="1"/>
  <c r="AY9" i="28" s="1"/>
  <c r="AZ9" i="28" s="1"/>
  <c r="E17" i="7"/>
  <c r="F17" i="7" s="1"/>
  <c r="C70" i="7"/>
  <c r="D6" i="6"/>
  <c r="D7" i="6" s="1"/>
  <c r="D8" i="6" s="1"/>
  <c r="C6" i="6"/>
  <c r="C7" i="6" s="1"/>
  <c r="E6" i="6"/>
  <c r="E7" i="6" s="1"/>
  <c r="D8" i="7"/>
  <c r="D9" i="7" s="1"/>
  <c r="D10" i="7" s="1"/>
  <c r="C8" i="7"/>
  <c r="C9" i="7" s="1"/>
  <c r="F6" i="6"/>
  <c r="F7" i="6" s="1"/>
  <c r="F8" i="7"/>
  <c r="F9" i="7" s="1"/>
  <c r="E8" i="7"/>
  <c r="E9" i="7" s="1"/>
  <c r="E11" i="18"/>
  <c r="E12" i="18" s="1"/>
  <c r="D11" i="18"/>
  <c r="D16" i="18" s="1"/>
  <c r="D14" i="18"/>
  <c r="Q28" i="24" l="1"/>
  <c r="Q15" i="24" s="1"/>
  <c r="AG40" i="24"/>
  <c r="AH41" i="24"/>
  <c r="AD39" i="24"/>
  <c r="AD38" i="24"/>
  <c r="C28" i="28"/>
  <c r="C27" i="28"/>
  <c r="D8" i="24"/>
  <c r="G17" i="7"/>
  <c r="H17" i="7" s="1"/>
  <c r="I17" i="7" s="1"/>
  <c r="J17" i="7" s="1"/>
  <c r="K17" i="7" s="1"/>
  <c r="L17" i="7" s="1"/>
  <c r="M17" i="7" s="1"/>
  <c r="N17" i="7" s="1"/>
  <c r="O17" i="7" s="1"/>
  <c r="P17" i="7" s="1"/>
  <c r="Q17" i="7" s="1"/>
  <c r="R17" i="7" s="1"/>
  <c r="S17" i="7" s="1"/>
  <c r="T17" i="7" s="1"/>
  <c r="U17" i="7" s="1"/>
  <c r="V17" i="7" s="1"/>
  <c r="W17" i="7" s="1"/>
  <c r="X17" i="7" s="1"/>
  <c r="Y17" i="7" s="1"/>
  <c r="Z17" i="7" s="1"/>
  <c r="AA17" i="7" s="1"/>
  <c r="AB17" i="7" s="1"/>
  <c r="AC17" i="7" s="1"/>
  <c r="AD17" i="7" s="1"/>
  <c r="AE17" i="7" s="1"/>
  <c r="AF17" i="7" s="1"/>
  <c r="AG17" i="7" s="1"/>
  <c r="AH17" i="7" s="1"/>
  <c r="AI17" i="7" s="1"/>
  <c r="AJ17" i="7" s="1"/>
  <c r="AK17" i="7" s="1"/>
  <c r="AL17" i="7" s="1"/>
  <c r="AM17" i="7" s="1"/>
  <c r="AN17" i="7" s="1"/>
  <c r="AO17" i="7" s="1"/>
  <c r="AP17" i="7" s="1"/>
  <c r="AQ17" i="7" s="1"/>
  <c r="AR17" i="7" s="1"/>
  <c r="AS17" i="7" s="1"/>
  <c r="AT17" i="7" s="1"/>
  <c r="AU17" i="7" s="1"/>
  <c r="AV17" i="7" s="1"/>
  <c r="AW17" i="7" s="1"/>
  <c r="AX17" i="7" s="1"/>
  <c r="AY17" i="7" s="1"/>
  <c r="AZ17" i="7" s="1"/>
  <c r="E71" i="7"/>
  <c r="E70" i="7"/>
  <c r="E82" i="7"/>
  <c r="E83" i="7"/>
  <c r="E8" i="6"/>
  <c r="F12" i="18"/>
  <c r="G12" i="18" s="1"/>
  <c r="G14" i="18" s="1"/>
  <c r="E14" i="18"/>
  <c r="E10" i="7"/>
  <c r="F10" i="7" s="1"/>
  <c r="G10" i="7" s="1"/>
  <c r="H10" i="7" s="1"/>
  <c r="I10" i="7" s="1"/>
  <c r="J10" i="7" s="1"/>
  <c r="K10" i="7" s="1"/>
  <c r="L10" i="7" s="1"/>
  <c r="M10" i="7" s="1"/>
  <c r="N10" i="7" s="1"/>
  <c r="O10" i="7" s="1"/>
  <c r="P10" i="7" s="1"/>
  <c r="Q10" i="7" s="1"/>
  <c r="R10" i="7" s="1"/>
  <c r="S10" i="7" s="1"/>
  <c r="T10" i="7" s="1"/>
  <c r="U10" i="7" s="1"/>
  <c r="V10" i="7" s="1"/>
  <c r="W10" i="7" s="1"/>
  <c r="X10" i="7" s="1"/>
  <c r="Y10" i="7" s="1"/>
  <c r="Z10" i="7" s="1"/>
  <c r="AA10" i="7" s="1"/>
  <c r="AB10" i="7" s="1"/>
  <c r="AC10" i="7" s="1"/>
  <c r="AD10" i="7" s="1"/>
  <c r="AE10" i="7" s="1"/>
  <c r="AF10" i="7" s="1"/>
  <c r="AG10" i="7" s="1"/>
  <c r="AH10" i="7" s="1"/>
  <c r="AI10" i="7" s="1"/>
  <c r="AJ10" i="7" s="1"/>
  <c r="AK10" i="7" s="1"/>
  <c r="AL10" i="7" s="1"/>
  <c r="AM10" i="7" s="1"/>
  <c r="AN10" i="7" s="1"/>
  <c r="AO10" i="7" s="1"/>
  <c r="AP10" i="7" s="1"/>
  <c r="AQ10" i="7" s="1"/>
  <c r="AR10" i="7" s="1"/>
  <c r="AS10" i="7" s="1"/>
  <c r="AT10" i="7" s="1"/>
  <c r="AU10" i="7" s="1"/>
  <c r="AV10" i="7" s="1"/>
  <c r="AW10" i="7" s="1"/>
  <c r="AX10" i="7" s="1"/>
  <c r="AY10" i="7" s="1"/>
  <c r="AZ10" i="7" s="1"/>
  <c r="C2" i="5"/>
  <c r="C3" i="5" s="1"/>
  <c r="E16" i="18"/>
  <c r="F16" i="18" s="1"/>
  <c r="G16" i="18" s="1"/>
  <c r="H16" i="18" s="1"/>
  <c r="I16" i="18" s="1"/>
  <c r="J16" i="18" s="1"/>
  <c r="K16" i="18" s="1"/>
  <c r="L16" i="18" s="1"/>
  <c r="M16" i="18" s="1"/>
  <c r="N16" i="18" s="1"/>
  <c r="O16" i="18" s="1"/>
  <c r="P16" i="18" s="1"/>
  <c r="Q16" i="18" s="1"/>
  <c r="R16" i="18" s="1"/>
  <c r="S16" i="18" s="1"/>
  <c r="T16" i="18" s="1"/>
  <c r="U16" i="18" s="1"/>
  <c r="V16" i="18" s="1"/>
  <c r="W16" i="18" s="1"/>
  <c r="X16" i="18" s="1"/>
  <c r="Y16" i="18" s="1"/>
  <c r="Z16" i="18" s="1"/>
  <c r="AA16" i="18" s="1"/>
  <c r="AB16" i="18" s="1"/>
  <c r="AC16" i="18" s="1"/>
  <c r="AD16" i="18" s="1"/>
  <c r="AE16" i="18" s="1"/>
  <c r="AF16" i="18" s="1"/>
  <c r="AG16" i="18" s="1"/>
  <c r="AH16" i="18" s="1"/>
  <c r="AI16" i="18" s="1"/>
  <c r="AJ16" i="18" s="1"/>
  <c r="AK16" i="18" s="1"/>
  <c r="AL16" i="18" s="1"/>
  <c r="AM16" i="18" s="1"/>
  <c r="AN16" i="18" s="1"/>
  <c r="AO16" i="18" s="1"/>
  <c r="AP16" i="18" s="1"/>
  <c r="AQ16" i="18" s="1"/>
  <c r="AR16" i="18" s="1"/>
  <c r="AS16" i="18" s="1"/>
  <c r="AT16" i="18" s="1"/>
  <c r="AU16" i="18" s="1"/>
  <c r="AV16" i="18" s="1"/>
  <c r="AW16" i="18" s="1"/>
  <c r="AX16" i="18" s="1"/>
  <c r="AY16" i="18" s="1"/>
  <c r="AZ16" i="18" s="1"/>
  <c r="AZ17" i="18" s="1"/>
  <c r="D3" i="12"/>
  <c r="D3" i="11"/>
  <c r="R28" i="24" l="1"/>
  <c r="R15" i="24" s="1"/>
  <c r="R59" i="24"/>
  <c r="P57" i="24"/>
  <c r="Q58" i="24"/>
  <c r="N55" i="24"/>
  <c r="O56" i="24"/>
  <c r="AE38" i="24"/>
  <c r="AI41" i="24"/>
  <c r="AE39" i="24"/>
  <c r="AH40" i="24"/>
  <c r="E8" i="24"/>
  <c r="F83" i="7"/>
  <c r="F71" i="7"/>
  <c r="F84" i="7"/>
  <c r="F70" i="7"/>
  <c r="F72" i="7"/>
  <c r="F82" i="7"/>
  <c r="H12" i="18"/>
  <c r="I12" i="18" s="1"/>
  <c r="F14" i="18"/>
  <c r="AP26" i="6"/>
  <c r="C25" i="6"/>
  <c r="C26" i="6"/>
  <c r="AL25" i="6"/>
  <c r="AX25" i="6"/>
  <c r="AC25" i="6"/>
  <c r="AO25" i="6"/>
  <c r="AI25" i="6"/>
  <c r="AD25" i="6"/>
  <c r="AG25" i="6"/>
  <c r="AZ25" i="6"/>
  <c r="T25" i="6"/>
  <c r="W25" i="6"/>
  <c r="Y25" i="6"/>
  <c r="G25" i="6"/>
  <c r="L25" i="6"/>
  <c r="Q25" i="6"/>
  <c r="P25" i="6"/>
  <c r="AP25" i="6"/>
  <c r="AJ25" i="6"/>
  <c r="AF25" i="6"/>
  <c r="AM25" i="6"/>
  <c r="AS25" i="6"/>
  <c r="AV25" i="6"/>
  <c r="AU25" i="6"/>
  <c r="AB25" i="6"/>
  <c r="D25" i="6"/>
  <c r="Z25" i="6"/>
  <c r="M25" i="6"/>
  <c r="U25" i="6"/>
  <c r="E25" i="6"/>
  <c r="J25" i="6"/>
  <c r="N25" i="6"/>
  <c r="AR25" i="6"/>
  <c r="AH25" i="6"/>
  <c r="AT25" i="6"/>
  <c r="AY25" i="6"/>
  <c r="AA25" i="6"/>
  <c r="H25" i="6"/>
  <c r="K25" i="6"/>
  <c r="X25" i="6"/>
  <c r="V25" i="6"/>
  <c r="AE25" i="6"/>
  <c r="AQ25" i="6"/>
  <c r="AN25" i="6"/>
  <c r="AW25" i="6"/>
  <c r="AK25" i="6"/>
  <c r="I25" i="6"/>
  <c r="S25" i="6"/>
  <c r="F25" i="6"/>
  <c r="O25" i="6"/>
  <c r="R25" i="6"/>
  <c r="AG26" i="6"/>
  <c r="AK26" i="6"/>
  <c r="AP19" i="12"/>
  <c r="AW113" i="7"/>
  <c r="C16" i="11"/>
  <c r="AH16" i="11"/>
  <c r="AT19" i="12"/>
  <c r="V16" i="11"/>
  <c r="O113" i="7"/>
  <c r="X16" i="11"/>
  <c r="AG19" i="12"/>
  <c r="D113" i="7"/>
  <c r="N26" i="6"/>
  <c r="AD19" i="12"/>
  <c r="AQ19" i="12"/>
  <c r="AO16" i="11"/>
  <c r="K26" i="6"/>
  <c r="G26" i="6"/>
  <c r="L26" i="6"/>
  <c r="U113" i="7"/>
  <c r="I19" i="12"/>
  <c r="K113" i="7"/>
  <c r="AM113" i="7"/>
  <c r="Z113" i="7"/>
  <c r="AK113" i="7"/>
  <c r="AD16" i="11"/>
  <c r="AW19" i="12"/>
  <c r="N19" i="12"/>
  <c r="L16" i="11"/>
  <c r="AQ16" i="11"/>
  <c r="K16" i="11"/>
  <c r="AB113" i="7"/>
  <c r="AR113" i="7"/>
  <c r="AB19" i="12"/>
  <c r="AZ19" i="12"/>
  <c r="Q26" i="6"/>
  <c r="V19" i="12"/>
  <c r="AL16" i="11"/>
  <c r="AU113" i="7"/>
  <c r="L19" i="12"/>
  <c r="AV19" i="12"/>
  <c r="S26" i="6"/>
  <c r="D16" i="11"/>
  <c r="AJ16" i="11"/>
  <c r="AE19" i="12"/>
  <c r="C19" i="12"/>
  <c r="AK19" i="12"/>
  <c r="H26" i="6"/>
  <c r="E113" i="7"/>
  <c r="Y19" i="12"/>
  <c r="AE113" i="7"/>
  <c r="AA113" i="7"/>
  <c r="S19" i="12"/>
  <c r="W16" i="11"/>
  <c r="AS19" i="12"/>
  <c r="AO19" i="12"/>
  <c r="AH19" i="12"/>
  <c r="AU16" i="11"/>
  <c r="X19" i="12"/>
  <c r="M16" i="11"/>
  <c r="AR19" i="12"/>
  <c r="J16" i="11"/>
  <c r="AC26" i="6"/>
  <c r="AH26" i="6"/>
  <c r="R19" i="12"/>
  <c r="AS26" i="6"/>
  <c r="AU26" i="6"/>
  <c r="F113" i="7"/>
  <c r="I113" i="7"/>
  <c r="N113" i="7"/>
  <c r="Q19" i="12"/>
  <c r="AS16" i="11"/>
  <c r="AC19" i="12"/>
  <c r="AN16" i="11"/>
  <c r="AD26" i="6"/>
  <c r="AX113" i="7"/>
  <c r="AA26" i="6"/>
  <c r="AU19" i="12"/>
  <c r="AM26" i="6"/>
  <c r="S16" i="11"/>
  <c r="AY113" i="7"/>
  <c r="R26" i="6"/>
  <c r="AT16" i="11"/>
  <c r="E19" i="12"/>
  <c r="AI113" i="7"/>
  <c r="T19" i="12"/>
  <c r="AV26" i="6"/>
  <c r="AP113" i="7"/>
  <c r="E16" i="11"/>
  <c r="W26" i="6"/>
  <c r="AZ113" i="7"/>
  <c r="AT26" i="6"/>
  <c r="AW16" i="11"/>
  <c r="Y26" i="6"/>
  <c r="AE16" i="11"/>
  <c r="AF26" i="6"/>
  <c r="AQ26" i="6"/>
  <c r="D19" i="12"/>
  <c r="AV113" i="7"/>
  <c r="AI26" i="6"/>
  <c r="V113" i="7"/>
  <c r="J19" i="12"/>
  <c r="H113" i="7"/>
  <c r="G19" i="12"/>
  <c r="AY19" i="12"/>
  <c r="Z26" i="6"/>
  <c r="AF19" i="12"/>
  <c r="X113" i="7"/>
  <c r="U19" i="12"/>
  <c r="AL26" i="6"/>
  <c r="AK16" i="11"/>
  <c r="Y113" i="7"/>
  <c r="X26" i="6"/>
  <c r="N16" i="11"/>
  <c r="O19" i="12"/>
  <c r="AM16" i="11"/>
  <c r="G16" i="11"/>
  <c r="E26" i="6"/>
  <c r="M113" i="7"/>
  <c r="AY26" i="6"/>
  <c r="AH113" i="7"/>
  <c r="H19" i="12"/>
  <c r="AA19" i="12"/>
  <c r="M19" i="12"/>
  <c r="J113" i="7"/>
  <c r="U16" i="11"/>
  <c r="Z19" i="12"/>
  <c r="AB16" i="11"/>
  <c r="W113" i="7"/>
  <c r="AM19" i="12"/>
  <c r="T113" i="7"/>
  <c r="AQ113" i="7"/>
  <c r="T26" i="6"/>
  <c r="P113" i="7"/>
  <c r="AX26" i="6"/>
  <c r="V26" i="6"/>
  <c r="AJ113" i="7"/>
  <c r="C113" i="7"/>
  <c r="P19" i="12"/>
  <c r="AA16" i="11"/>
  <c r="AI16" i="11"/>
  <c r="AZ26" i="6"/>
  <c r="W19" i="12"/>
  <c r="AL19" i="12"/>
  <c r="AL113" i="7"/>
  <c r="Z16" i="11"/>
  <c r="AZ16" i="11"/>
  <c r="G113" i="7"/>
  <c r="AX16" i="11"/>
  <c r="AB26" i="6"/>
  <c r="L113" i="7"/>
  <c r="M26" i="6"/>
  <c r="K19" i="12"/>
  <c r="J26" i="6"/>
  <c r="P16" i="11"/>
  <c r="AF16" i="11"/>
  <c r="AD113" i="7"/>
  <c r="U26" i="6"/>
  <c r="Y16" i="11"/>
  <c r="AE26" i="6"/>
  <c r="AO113" i="7"/>
  <c r="D26" i="6"/>
  <c r="AF113" i="7"/>
  <c r="AN26" i="6"/>
  <c r="Q113" i="7"/>
  <c r="AN113" i="7"/>
  <c r="O16" i="11"/>
  <c r="AW26" i="6"/>
  <c r="P26" i="6"/>
  <c r="AC113" i="7"/>
  <c r="AX19" i="12"/>
  <c r="AY16" i="11"/>
  <c r="AG16" i="11"/>
  <c r="H16" i="11"/>
  <c r="AG113" i="7"/>
  <c r="AV16" i="11"/>
  <c r="F26" i="6"/>
  <c r="AN19" i="12"/>
  <c r="R16" i="11"/>
  <c r="AO26" i="6"/>
  <c r="S113" i="7"/>
  <c r="I26" i="6"/>
  <c r="R113" i="7"/>
  <c r="O26" i="6"/>
  <c r="AP16" i="11"/>
  <c r="F16" i="11"/>
  <c r="AJ19" i="12"/>
  <c r="I16" i="11"/>
  <c r="T16" i="11"/>
  <c r="AT113" i="7"/>
  <c r="AR16" i="11"/>
  <c r="Q16" i="11"/>
  <c r="AR26" i="6"/>
  <c r="AS113" i="7"/>
  <c r="AC16" i="11"/>
  <c r="AJ26" i="6"/>
  <c r="AI19" i="12"/>
  <c r="F19" i="12"/>
  <c r="E3" i="12"/>
  <c r="E3" i="11"/>
  <c r="F8" i="6"/>
  <c r="S28" i="24" l="1"/>
  <c r="S15" i="24" s="1"/>
  <c r="S59" i="24"/>
  <c r="R58" i="24"/>
  <c r="O55" i="24"/>
  <c r="P56" i="24"/>
  <c r="Q57" i="24"/>
  <c r="AI40" i="24"/>
  <c r="AJ41" i="24"/>
  <c r="AF39" i="24"/>
  <c r="AF38" i="24"/>
  <c r="F8" i="24"/>
  <c r="H14" i="18"/>
  <c r="H86" i="7"/>
  <c r="H71" i="7"/>
  <c r="H72" i="7"/>
  <c r="H82" i="7"/>
  <c r="H85" i="7"/>
  <c r="H83" i="7"/>
  <c r="H73" i="7"/>
  <c r="H84" i="7"/>
  <c r="H74" i="7"/>
  <c r="H70" i="7"/>
  <c r="G84" i="7"/>
  <c r="G71" i="7"/>
  <c r="G82" i="7"/>
  <c r="G72" i="7"/>
  <c r="G83" i="7"/>
  <c r="G73" i="7"/>
  <c r="G85" i="7"/>
  <c r="G70" i="7"/>
  <c r="I14" i="18"/>
  <c r="J12" i="18"/>
  <c r="F3" i="11"/>
  <c r="F3" i="12"/>
  <c r="G8" i="6"/>
  <c r="T28" i="24" l="1"/>
  <c r="T15" i="24" s="1"/>
  <c r="P55" i="24"/>
  <c r="S58" i="24"/>
  <c r="Q56" i="24"/>
  <c r="R57" i="24"/>
  <c r="T59" i="24"/>
  <c r="AG38" i="24"/>
  <c r="AK41" i="24"/>
  <c r="AG39" i="24"/>
  <c r="AJ40" i="24"/>
  <c r="G8" i="24"/>
  <c r="J82" i="7"/>
  <c r="J70" i="7"/>
  <c r="J73" i="7"/>
  <c r="J83" i="7"/>
  <c r="J72" i="7"/>
  <c r="J75" i="7"/>
  <c r="J85" i="7"/>
  <c r="J88" i="7"/>
  <c r="J86" i="7"/>
  <c r="J74" i="7"/>
  <c r="J76" i="7"/>
  <c r="J84" i="7"/>
  <c r="J87" i="7"/>
  <c r="J71" i="7"/>
  <c r="L87" i="7"/>
  <c r="I83" i="7"/>
  <c r="I71" i="7"/>
  <c r="I73" i="7"/>
  <c r="I86" i="7"/>
  <c r="I87" i="7"/>
  <c r="I85" i="7"/>
  <c r="I84" i="7"/>
  <c r="I75" i="7"/>
  <c r="I74" i="7"/>
  <c r="I82" i="7"/>
  <c r="I70" i="7"/>
  <c r="I72" i="7"/>
  <c r="G3" i="12"/>
  <c r="G3" i="11"/>
  <c r="H8" i="6"/>
  <c r="K12" i="18"/>
  <c r="J14" i="18"/>
  <c r="U28" i="24" l="1"/>
  <c r="U15" i="24" s="1"/>
  <c r="Q55" i="24"/>
  <c r="T58" i="24"/>
  <c r="S57" i="24"/>
  <c r="R56" i="24"/>
  <c r="U59" i="24"/>
  <c r="AK40" i="24"/>
  <c r="AL41" i="24"/>
  <c r="AH39" i="24"/>
  <c r="AH38" i="24"/>
  <c r="H8" i="24"/>
  <c r="K89" i="7"/>
  <c r="K73" i="7"/>
  <c r="L76" i="7"/>
  <c r="L77" i="7"/>
  <c r="K82" i="7"/>
  <c r="K88" i="7"/>
  <c r="K74" i="7"/>
  <c r="K71" i="7"/>
  <c r="K85" i="7"/>
  <c r="K72" i="7"/>
  <c r="K87" i="7"/>
  <c r="K83" i="7"/>
  <c r="K70" i="7"/>
  <c r="K86" i="7"/>
  <c r="K75" i="7"/>
  <c r="K84" i="7"/>
  <c r="K76" i="7"/>
  <c r="L78" i="7"/>
  <c r="K77" i="7"/>
  <c r="L73" i="7"/>
  <c r="L72" i="7"/>
  <c r="L88" i="7"/>
  <c r="L82" i="7"/>
  <c r="L70" i="7"/>
  <c r="L75" i="7"/>
  <c r="L84" i="7"/>
  <c r="L89" i="7"/>
  <c r="L85" i="7"/>
  <c r="L71" i="7"/>
  <c r="L86" i="7"/>
  <c r="L74" i="7"/>
  <c r="L90" i="7"/>
  <c r="L83" i="7"/>
  <c r="K14" i="18"/>
  <c r="L12" i="18"/>
  <c r="H3" i="12"/>
  <c r="H3" i="11"/>
  <c r="I8" i="6"/>
  <c r="V28" i="24" l="1"/>
  <c r="V15" i="24" s="1"/>
  <c r="R55" i="24"/>
  <c r="T57" i="24"/>
  <c r="U58" i="24"/>
  <c r="S56" i="24"/>
  <c r="V59" i="24"/>
  <c r="AI39" i="24"/>
  <c r="AM41" i="24"/>
  <c r="AI38" i="24"/>
  <c r="AL40" i="24"/>
  <c r="I8" i="24"/>
  <c r="I3" i="11"/>
  <c r="I3" i="12"/>
  <c r="J8" i="6"/>
  <c r="M12" i="18"/>
  <c r="L14" i="18"/>
  <c r="W28" i="24" l="1"/>
  <c r="W15" i="24" s="1"/>
  <c r="U57" i="24"/>
  <c r="V58" i="24"/>
  <c r="S55" i="24"/>
  <c r="T56" i="24"/>
  <c r="W59" i="24"/>
  <c r="AM40" i="24"/>
  <c r="AJ38" i="24"/>
  <c r="AJ39" i="24"/>
  <c r="AN41" i="24"/>
  <c r="J8" i="24"/>
  <c r="M14" i="18"/>
  <c r="N12" i="18"/>
  <c r="J3" i="11"/>
  <c r="J3" i="12"/>
  <c r="K8" i="6"/>
  <c r="X28" i="24" l="1"/>
  <c r="X15" i="24" s="1"/>
  <c r="V57" i="24"/>
  <c r="W58" i="24"/>
  <c r="X59" i="24"/>
  <c r="T55" i="24"/>
  <c r="U56" i="24"/>
  <c r="AK39" i="24"/>
  <c r="AN40" i="24"/>
  <c r="AO41" i="24"/>
  <c r="AK38" i="24"/>
  <c r="K8" i="24"/>
  <c r="N14" i="18"/>
  <c r="O12" i="18"/>
  <c r="K3" i="11"/>
  <c r="K3" i="12"/>
  <c r="L8" i="6"/>
  <c r="Y28" i="24" l="1"/>
  <c r="Y15" i="24" s="1"/>
  <c r="W57" i="24"/>
  <c r="X58" i="24"/>
  <c r="Y59" i="24"/>
  <c r="U55" i="24"/>
  <c r="V56" i="24"/>
  <c r="AP41" i="24"/>
  <c r="AL38" i="24"/>
  <c r="AO40" i="24"/>
  <c r="AL39" i="24"/>
  <c r="L8" i="24"/>
  <c r="L3" i="11"/>
  <c r="L3" i="12"/>
  <c r="M8" i="6"/>
  <c r="O14" i="18"/>
  <c r="P12" i="18"/>
  <c r="Z28" i="24" l="1"/>
  <c r="Z15" i="24" s="1"/>
  <c r="X57" i="24"/>
  <c r="Z59" i="24"/>
  <c r="V55" i="24"/>
  <c r="Y58" i="24"/>
  <c r="W56" i="24"/>
  <c r="AM38" i="24"/>
  <c r="AM39" i="24"/>
  <c r="AP40" i="24"/>
  <c r="AQ41" i="24"/>
  <c r="M8" i="24"/>
  <c r="M3" i="12"/>
  <c r="M3" i="11"/>
  <c r="N8" i="6"/>
  <c r="P14" i="18"/>
  <c r="Q12" i="18"/>
  <c r="AA28" i="24" l="1"/>
  <c r="AA15" i="24" s="1"/>
  <c r="AA59" i="24"/>
  <c r="Z58" i="24"/>
  <c r="Y57" i="24"/>
  <c r="W55" i="24"/>
  <c r="X56" i="24"/>
  <c r="AN39" i="24"/>
  <c r="AR41" i="24"/>
  <c r="AQ40" i="24"/>
  <c r="AN38" i="24"/>
  <c r="N8" i="24"/>
  <c r="N3" i="12"/>
  <c r="N3" i="11"/>
  <c r="O8" i="6"/>
  <c r="Q14" i="18"/>
  <c r="R12" i="18"/>
  <c r="AB28" i="24" l="1"/>
  <c r="AB15" i="24" s="1"/>
  <c r="AB59" i="24"/>
  <c r="Z57" i="24"/>
  <c r="AA58" i="24"/>
  <c r="X55" i="24"/>
  <c r="Y56" i="24"/>
  <c r="AS41" i="24"/>
  <c r="AO38" i="24"/>
  <c r="AR40" i="24"/>
  <c r="AO39" i="24"/>
  <c r="O8" i="24"/>
  <c r="O3" i="12"/>
  <c r="O3" i="11"/>
  <c r="P8" i="6"/>
  <c r="R14" i="18"/>
  <c r="S12" i="18"/>
  <c r="AC28" i="24" l="1"/>
  <c r="AC15" i="24" s="1"/>
  <c r="AC59" i="24"/>
  <c r="AB58" i="24"/>
  <c r="AA57" i="24"/>
  <c r="Y55" i="24"/>
  <c r="Z56" i="24"/>
  <c r="AP39" i="24"/>
  <c r="AP38" i="24"/>
  <c r="AS40" i="24"/>
  <c r="AT41" i="24"/>
  <c r="P8" i="24"/>
  <c r="P3" i="12"/>
  <c r="P3" i="11"/>
  <c r="Q8" i="6"/>
  <c r="S14" i="18"/>
  <c r="T12" i="18"/>
  <c r="AD28" i="24" l="1"/>
  <c r="AD15" i="24" s="1"/>
  <c r="AD59" i="24"/>
  <c r="AC58" i="24"/>
  <c r="AB57" i="24"/>
  <c r="Z55" i="24"/>
  <c r="AA56" i="24"/>
  <c r="AQ38" i="24"/>
  <c r="AU41" i="24"/>
  <c r="AT40" i="24"/>
  <c r="AQ39" i="24"/>
  <c r="Q8" i="24"/>
  <c r="Q3" i="11"/>
  <c r="Q3" i="12"/>
  <c r="R8" i="6"/>
  <c r="T14" i="18"/>
  <c r="U12" i="18"/>
  <c r="AE28" i="24" l="1"/>
  <c r="AE15" i="24" s="1"/>
  <c r="AE59" i="24"/>
  <c r="AD58" i="24"/>
  <c r="AC57" i="24"/>
  <c r="AA55" i="24"/>
  <c r="AB56" i="24"/>
  <c r="AV41" i="24"/>
  <c r="AR39" i="24"/>
  <c r="AU40" i="24"/>
  <c r="AR38" i="24"/>
  <c r="R8" i="24"/>
  <c r="R3" i="12"/>
  <c r="R3" i="11"/>
  <c r="S8" i="6"/>
  <c r="U14" i="18"/>
  <c r="V12" i="18"/>
  <c r="AF28" i="24" l="1"/>
  <c r="AF15" i="24" s="1"/>
  <c r="AF59" i="24"/>
  <c r="AD57" i="24"/>
  <c r="AE58" i="24"/>
  <c r="AB55" i="24"/>
  <c r="AC56" i="24"/>
  <c r="AS39" i="24"/>
  <c r="AS38" i="24"/>
  <c r="AV40" i="24"/>
  <c r="AW41" i="24"/>
  <c r="S8" i="24"/>
  <c r="S3" i="11"/>
  <c r="S3" i="12"/>
  <c r="T8" i="6"/>
  <c r="V14" i="18"/>
  <c r="W12" i="18"/>
  <c r="AG28" i="24" l="1"/>
  <c r="AG15" i="24" s="1"/>
  <c r="AG59" i="24"/>
  <c r="AF58" i="24"/>
  <c r="AE57" i="24"/>
  <c r="AC55" i="24"/>
  <c r="AD56" i="24"/>
  <c r="AT38" i="24"/>
  <c r="AX41" i="24"/>
  <c r="AW40" i="24"/>
  <c r="AT39" i="24"/>
  <c r="T8" i="24"/>
  <c r="T3" i="12"/>
  <c r="T3" i="11"/>
  <c r="U8" i="6"/>
  <c r="W14" i="18"/>
  <c r="X12" i="18"/>
  <c r="AH28" i="24" l="1"/>
  <c r="AH15" i="24" s="1"/>
  <c r="AH59" i="24"/>
  <c r="AF57" i="24"/>
  <c r="AG58" i="24"/>
  <c r="AD55" i="24"/>
  <c r="AE56" i="24"/>
  <c r="AY41" i="24"/>
  <c r="AU39" i="24"/>
  <c r="AX40" i="24"/>
  <c r="AU38" i="24"/>
  <c r="U8" i="24"/>
  <c r="U3" i="11"/>
  <c r="U3" i="12"/>
  <c r="V8" i="6"/>
  <c r="X14" i="18"/>
  <c r="Y12" i="18"/>
  <c r="AI28" i="24" l="1"/>
  <c r="AI15" i="24" s="1"/>
  <c r="AI59" i="24"/>
  <c r="AH58" i="24"/>
  <c r="AG57" i="24"/>
  <c r="AE55" i="24"/>
  <c r="AF56" i="24"/>
  <c r="AV38" i="24"/>
  <c r="AV39" i="24"/>
  <c r="AY40" i="24"/>
  <c r="AZ41" i="24"/>
  <c r="V8" i="24"/>
  <c r="Y14" i="18"/>
  <c r="Z12" i="18"/>
  <c r="V3" i="12"/>
  <c r="V3" i="11"/>
  <c r="W8" i="6"/>
  <c r="AJ28" i="24" l="1"/>
  <c r="AJ15" i="24" s="1"/>
  <c r="AJ59" i="24"/>
  <c r="AI58" i="24"/>
  <c r="AH57" i="24"/>
  <c r="AF55" i="24"/>
  <c r="AG56" i="24"/>
  <c r="AW39" i="24"/>
  <c r="AZ40" i="24"/>
  <c r="AW38" i="24"/>
  <c r="W8" i="24"/>
  <c r="W3" i="11"/>
  <c r="W3" i="12"/>
  <c r="X8" i="6"/>
  <c r="Z14" i="18"/>
  <c r="AA12" i="18"/>
  <c r="AK28" i="24" l="1"/>
  <c r="AK15" i="24" s="1"/>
  <c r="AK59" i="24"/>
  <c r="AJ58" i="24"/>
  <c r="AI57" i="24"/>
  <c r="AG55" i="24"/>
  <c r="AH56" i="24"/>
  <c r="AX38" i="24"/>
  <c r="AX39" i="24"/>
  <c r="X8" i="24"/>
  <c r="AA14" i="18"/>
  <c r="AB12" i="18"/>
  <c r="X3" i="12"/>
  <c r="X3" i="11"/>
  <c r="Y8" i="6"/>
  <c r="AL28" i="24" l="1"/>
  <c r="AL15" i="24" s="1"/>
  <c r="AL59" i="24"/>
  <c r="AK58" i="24"/>
  <c r="AJ57" i="24"/>
  <c r="AH55" i="24"/>
  <c r="AI56" i="24"/>
  <c r="AY39" i="24"/>
  <c r="AY38" i="24"/>
  <c r="Y8" i="24"/>
  <c r="Y3" i="11"/>
  <c r="Y3" i="12"/>
  <c r="Z8" i="6"/>
  <c r="AB14" i="18"/>
  <c r="AC12" i="18"/>
  <c r="AM28" i="24" l="1"/>
  <c r="AM15" i="24" s="1"/>
  <c r="AM59" i="24"/>
  <c r="AL58" i="24"/>
  <c r="AK57" i="24"/>
  <c r="AI55" i="24"/>
  <c r="AJ56" i="24"/>
  <c r="AZ38" i="24"/>
  <c r="AZ39" i="24"/>
  <c r="Z8" i="24"/>
  <c r="AC14" i="18"/>
  <c r="AD12" i="18"/>
  <c r="Z3" i="11"/>
  <c r="Z3" i="12"/>
  <c r="AA8" i="6"/>
  <c r="AN28" i="24" l="1"/>
  <c r="AN15" i="24" s="1"/>
  <c r="AN59" i="24"/>
  <c r="AM58" i="24"/>
  <c r="AL57" i="24"/>
  <c r="AJ55" i="24"/>
  <c r="AK56" i="24"/>
  <c r="AA8" i="24"/>
  <c r="AA3" i="12"/>
  <c r="C20" i="12" s="1"/>
  <c r="AA3" i="11"/>
  <c r="C115" i="7"/>
  <c r="AB8" i="6"/>
  <c r="AD14" i="18"/>
  <c r="AE12" i="18"/>
  <c r="AO28" i="24" l="1"/>
  <c r="AO15" i="24" s="1"/>
  <c r="C66" i="24"/>
  <c r="AO59" i="24"/>
  <c r="AM57" i="24"/>
  <c r="AN58" i="24"/>
  <c r="AK55" i="24"/>
  <c r="AL56" i="24"/>
  <c r="AB8" i="24"/>
  <c r="AE14" i="18"/>
  <c r="AF12" i="18"/>
  <c r="AB3" i="11"/>
  <c r="AB3" i="12"/>
  <c r="AC8" i="6"/>
  <c r="AP28" i="24" l="1"/>
  <c r="AP15" i="24" s="1"/>
  <c r="AP59" i="24"/>
  <c r="AO58" i="24"/>
  <c r="AN57" i="24"/>
  <c r="AL55" i="24"/>
  <c r="AM56" i="24"/>
  <c r="C23" i="28"/>
  <c r="B10" i="23" s="1"/>
  <c r="AC8" i="24"/>
  <c r="AC3" i="12"/>
  <c r="AC3" i="11"/>
  <c r="AD8" i="6"/>
  <c r="AF14" i="18"/>
  <c r="AG12" i="18"/>
  <c r="AQ28" i="24" l="1"/>
  <c r="AQ15" i="24" s="1"/>
  <c r="AQ59" i="24"/>
  <c r="AP58" i="24"/>
  <c r="AO57" i="24"/>
  <c r="AM55" i="24"/>
  <c r="AN56" i="24"/>
  <c r="S18" i="28"/>
  <c r="S19" i="28" s="1"/>
  <c r="AI18" i="28"/>
  <c r="AI19" i="28" s="1"/>
  <c r="H18" i="28"/>
  <c r="H19" i="28" s="1"/>
  <c r="X18" i="28"/>
  <c r="X19" i="28" s="1"/>
  <c r="AN18" i="28"/>
  <c r="AN19" i="28" s="1"/>
  <c r="E18" i="28"/>
  <c r="E19" i="28" s="1"/>
  <c r="U18" i="28"/>
  <c r="U19" i="28" s="1"/>
  <c r="AK18" i="28"/>
  <c r="AK19" i="28" s="1"/>
  <c r="F18" i="28"/>
  <c r="F19" i="28" s="1"/>
  <c r="V18" i="28"/>
  <c r="V19" i="28" s="1"/>
  <c r="AL18" i="28"/>
  <c r="AL19" i="28" s="1"/>
  <c r="G18" i="28"/>
  <c r="G19" i="28" s="1"/>
  <c r="C18" i="28"/>
  <c r="C19" i="28" s="1"/>
  <c r="W18" i="28"/>
  <c r="W19" i="28" s="1"/>
  <c r="AM18" i="28"/>
  <c r="AM19" i="28" s="1"/>
  <c r="L18" i="28"/>
  <c r="L19" i="28" s="1"/>
  <c r="AB18" i="28"/>
  <c r="AB19" i="28" s="1"/>
  <c r="AR18" i="28"/>
  <c r="AR19" i="28" s="1"/>
  <c r="I18" i="28"/>
  <c r="I19" i="28" s="1"/>
  <c r="Y18" i="28"/>
  <c r="Y19" i="28" s="1"/>
  <c r="AO18" i="28"/>
  <c r="AO19" i="28" s="1"/>
  <c r="J18" i="28"/>
  <c r="J19" i="28" s="1"/>
  <c r="Z18" i="28"/>
  <c r="Z19" i="28" s="1"/>
  <c r="AP18" i="28"/>
  <c r="AP19" i="28" s="1"/>
  <c r="AQ18" i="28"/>
  <c r="AQ19" i="28" s="1"/>
  <c r="K18" i="28"/>
  <c r="K19" i="28" s="1"/>
  <c r="AA18" i="28"/>
  <c r="AA19" i="28" s="1"/>
  <c r="AU18" i="28"/>
  <c r="AU19" i="28" s="1"/>
  <c r="P18" i="28"/>
  <c r="P19" i="28" s="1"/>
  <c r="AF18" i="28"/>
  <c r="AF19" i="28" s="1"/>
  <c r="AV18" i="28"/>
  <c r="AV19" i="28" s="1"/>
  <c r="M18" i="28"/>
  <c r="M19" i="28" s="1"/>
  <c r="AC18" i="28"/>
  <c r="AC19" i="28" s="1"/>
  <c r="AS18" i="28"/>
  <c r="AS19" i="28" s="1"/>
  <c r="N18" i="28"/>
  <c r="N19" i="28" s="1"/>
  <c r="AD18" i="28"/>
  <c r="AD19" i="28" s="1"/>
  <c r="AT18" i="28"/>
  <c r="AT19" i="28" s="1"/>
  <c r="AY18" i="28"/>
  <c r="AY19" i="28" s="1"/>
  <c r="O18" i="28"/>
  <c r="O19" i="28" s="1"/>
  <c r="AE18" i="28"/>
  <c r="AE19" i="28" s="1"/>
  <c r="D18" i="28"/>
  <c r="D19" i="28" s="1"/>
  <c r="T18" i="28"/>
  <c r="T19" i="28" s="1"/>
  <c r="AJ18" i="28"/>
  <c r="AJ19" i="28" s="1"/>
  <c r="AZ18" i="28"/>
  <c r="AZ19" i="28" s="1"/>
  <c r="Q18" i="28"/>
  <c r="Q19" i="28" s="1"/>
  <c r="AG18" i="28"/>
  <c r="AG19" i="28" s="1"/>
  <c r="AW18" i="28"/>
  <c r="AW19" i="28" s="1"/>
  <c r="R18" i="28"/>
  <c r="R19" i="28" s="1"/>
  <c r="AH18" i="28"/>
  <c r="AH19" i="28" s="1"/>
  <c r="AX18" i="28"/>
  <c r="AX19" i="28" s="1"/>
  <c r="AD8" i="24"/>
  <c r="AG14" i="18"/>
  <c r="AH12" i="18"/>
  <c r="AD3" i="11"/>
  <c r="AD3" i="12"/>
  <c r="AE8" i="6"/>
  <c r="AR28" i="24" l="1"/>
  <c r="AR15" i="24" s="1"/>
  <c r="AR59" i="24"/>
  <c r="AQ58" i="24"/>
  <c r="AP57" i="24"/>
  <c r="AN55" i="24"/>
  <c r="AO56" i="24"/>
  <c r="C21" i="28"/>
  <c r="AE8" i="24"/>
  <c r="AH14" i="18"/>
  <c r="AI12" i="18"/>
  <c r="AE3" i="11"/>
  <c r="AE3" i="12"/>
  <c r="AF8" i="6"/>
  <c r="AS28" i="24" l="1"/>
  <c r="AS15" i="24" s="1"/>
  <c r="AS59" i="24"/>
  <c r="AR58" i="24"/>
  <c r="AQ57" i="24"/>
  <c r="AO55" i="24"/>
  <c r="AP56" i="24"/>
  <c r="AF8" i="24"/>
  <c r="AF3" i="11"/>
  <c r="AF3" i="12"/>
  <c r="AG8" i="6"/>
  <c r="AI14" i="18"/>
  <c r="AJ12" i="18"/>
  <c r="AT28" i="24" l="1"/>
  <c r="AT15" i="24" s="1"/>
  <c r="AT59" i="24"/>
  <c r="AS58" i="24"/>
  <c r="AR57" i="24"/>
  <c r="AP55" i="24"/>
  <c r="AQ56" i="24"/>
  <c r="AG8" i="24"/>
  <c r="AG3" i="11"/>
  <c r="AG3" i="12"/>
  <c r="AH8" i="6"/>
  <c r="AJ14" i="18"/>
  <c r="AK12" i="18"/>
  <c r="AU28" i="24" l="1"/>
  <c r="AU15" i="24" s="1"/>
  <c r="AU59" i="24"/>
  <c r="AT58" i="24"/>
  <c r="AS57" i="24"/>
  <c r="AQ55" i="24"/>
  <c r="AR56" i="24"/>
  <c r="AH8" i="24"/>
  <c r="AH3" i="11"/>
  <c r="AH3" i="12"/>
  <c r="AI8" i="6"/>
  <c r="AK14" i="18"/>
  <c r="AL12" i="18"/>
  <c r="AV28" i="24" l="1"/>
  <c r="AV15" i="24" s="1"/>
  <c r="AV59" i="24"/>
  <c r="AU58" i="24"/>
  <c r="AT57" i="24"/>
  <c r="AR55" i="24"/>
  <c r="AS56" i="24"/>
  <c r="AI8" i="24"/>
  <c r="AI3" i="12"/>
  <c r="AI3" i="11"/>
  <c r="AJ8" i="6"/>
  <c r="AL14" i="18"/>
  <c r="AM12" i="18"/>
  <c r="AW28" i="24" l="1"/>
  <c r="AW15" i="24" s="1"/>
  <c r="AW59" i="24"/>
  <c r="AV58" i="24"/>
  <c r="AU57" i="24"/>
  <c r="AS55" i="24"/>
  <c r="AT56" i="24"/>
  <c r="AJ8" i="24"/>
  <c r="AJ3" i="11"/>
  <c r="AJ3" i="12"/>
  <c r="AK8" i="6"/>
  <c r="AM14" i="18"/>
  <c r="AN12" i="18"/>
  <c r="AX28" i="24" l="1"/>
  <c r="AX15" i="24" s="1"/>
  <c r="AX59" i="24"/>
  <c r="AW58" i="24"/>
  <c r="AV57" i="24"/>
  <c r="AT55" i="24"/>
  <c r="AU56" i="24"/>
  <c r="AK8" i="24"/>
  <c r="AK3" i="12"/>
  <c r="AK3" i="11"/>
  <c r="AL8" i="6"/>
  <c r="AN14" i="18"/>
  <c r="AO12" i="18"/>
  <c r="AY28" i="24" l="1"/>
  <c r="AY15" i="24" s="1"/>
  <c r="AY59" i="24"/>
  <c r="AX58" i="24"/>
  <c r="AW57" i="24"/>
  <c r="AU55" i="24"/>
  <c r="AV56" i="24"/>
  <c r="AL8" i="24"/>
  <c r="AO14" i="18"/>
  <c r="AP12" i="18"/>
  <c r="AL3" i="11"/>
  <c r="AL3" i="12"/>
  <c r="AM8" i="6"/>
  <c r="AZ28" i="24" l="1"/>
  <c r="AZ15" i="24" s="1"/>
  <c r="AZ59" i="24"/>
  <c r="AY58" i="24"/>
  <c r="AX57" i="24"/>
  <c r="AV55" i="24"/>
  <c r="AW56" i="24"/>
  <c r="AM8" i="24"/>
  <c r="AM3" i="12"/>
  <c r="AM3" i="11"/>
  <c r="AN8" i="6"/>
  <c r="AP14" i="18"/>
  <c r="AQ12" i="18"/>
  <c r="AZ58" i="24" l="1"/>
  <c r="AY57" i="24"/>
  <c r="AW55" i="24"/>
  <c r="AX56" i="24"/>
  <c r="AN8" i="24"/>
  <c r="AQ14" i="18"/>
  <c r="AR12" i="18"/>
  <c r="AN3" i="12"/>
  <c r="AN3" i="11"/>
  <c r="AO8" i="6"/>
  <c r="AZ57" i="24" l="1"/>
  <c r="AX55" i="24"/>
  <c r="AY56" i="24"/>
  <c r="AO8" i="24"/>
  <c r="AO3" i="11"/>
  <c r="AO3" i="12"/>
  <c r="AP8" i="6"/>
  <c r="AR14" i="18"/>
  <c r="AS12" i="18"/>
  <c r="AY55" i="24" l="1"/>
  <c r="AZ56" i="24"/>
  <c r="AP8" i="24"/>
  <c r="AZ55" i="24" s="1"/>
  <c r="AS14" i="18"/>
  <c r="AT12" i="18"/>
  <c r="AP3" i="11"/>
  <c r="AP3" i="12"/>
  <c r="AQ8" i="6"/>
  <c r="AQ8" i="24" l="1"/>
  <c r="AQ3" i="12"/>
  <c r="AR8" i="6"/>
  <c r="AQ3" i="11"/>
  <c r="AT14" i="18"/>
  <c r="AU12" i="18"/>
  <c r="AR8" i="24" l="1"/>
  <c r="AU14" i="18"/>
  <c r="AV12" i="18"/>
  <c r="AR3" i="12"/>
  <c r="AS8" i="6"/>
  <c r="AR3" i="11"/>
  <c r="AS8" i="24" l="1"/>
  <c r="AS3" i="12"/>
  <c r="AS3" i="11"/>
  <c r="AT8" i="6"/>
  <c r="AV14" i="18"/>
  <c r="AW12" i="18"/>
  <c r="AT8" i="24" l="1"/>
  <c r="AT3" i="11"/>
  <c r="AT3" i="12"/>
  <c r="AU8" i="6"/>
  <c r="AW14" i="18"/>
  <c r="AX12" i="18"/>
  <c r="AU8" i="24" l="1"/>
  <c r="AV8" i="6"/>
  <c r="AU3" i="12"/>
  <c r="AU3" i="11"/>
  <c r="AX14" i="18"/>
  <c r="AY12" i="18"/>
  <c r="AV8" i="24" l="1"/>
  <c r="AV3" i="12"/>
  <c r="AW8" i="6"/>
  <c r="AV3" i="11"/>
  <c r="AY14" i="18"/>
  <c r="AX15" i="18" s="1"/>
  <c r="AZ12" i="18"/>
  <c r="AZ14" i="18" s="1"/>
  <c r="AW8" i="24" l="1"/>
  <c r="AU15" i="18"/>
  <c r="AU17" i="18" s="1"/>
  <c r="AV15" i="18"/>
  <c r="AV17" i="18" s="1"/>
  <c r="AW15" i="18"/>
  <c r="AW17" i="18" s="1"/>
  <c r="AY15" i="18"/>
  <c r="AY17" i="18" s="1"/>
  <c r="X15" i="18"/>
  <c r="X17" i="18" s="1"/>
  <c r="T15" i="18"/>
  <c r="T17" i="18" s="1"/>
  <c r="AB15" i="18"/>
  <c r="AB17" i="18" s="1"/>
  <c r="H15" i="18"/>
  <c r="H17" i="18" s="1"/>
  <c r="G15" i="18"/>
  <c r="G17" i="18" s="1"/>
  <c r="L15" i="18"/>
  <c r="L17" i="18" s="1"/>
  <c r="W15" i="18"/>
  <c r="W17" i="18" s="1"/>
  <c r="N15" i="18"/>
  <c r="N17" i="18" s="1"/>
  <c r="J15" i="18"/>
  <c r="J17" i="18" s="1"/>
  <c r="S15" i="18"/>
  <c r="S17" i="18" s="1"/>
  <c r="Q15" i="18"/>
  <c r="Q17" i="18" s="1"/>
  <c r="Y15" i="18"/>
  <c r="Y17" i="18" s="1"/>
  <c r="O15" i="18"/>
  <c r="O17" i="18" s="1"/>
  <c r="F15" i="18"/>
  <c r="F17" i="18" s="1"/>
  <c r="K15" i="18"/>
  <c r="K17" i="18" s="1"/>
  <c r="D15" i="18"/>
  <c r="D17" i="18" s="1"/>
  <c r="M15" i="18"/>
  <c r="M17" i="18" s="1"/>
  <c r="Z15" i="18"/>
  <c r="Z17" i="18" s="1"/>
  <c r="R15" i="18"/>
  <c r="R17" i="18" s="1"/>
  <c r="AA15" i="18"/>
  <c r="AA17" i="18" s="1"/>
  <c r="P15" i="18"/>
  <c r="P17" i="18" s="1"/>
  <c r="I15" i="18"/>
  <c r="I17" i="18" s="1"/>
  <c r="U15" i="18"/>
  <c r="U17" i="18" s="1"/>
  <c r="AD15" i="18"/>
  <c r="AD17" i="18" s="1"/>
  <c r="C15" i="18"/>
  <c r="C17" i="18" s="1"/>
  <c r="E15" i="18"/>
  <c r="E17" i="18" s="1"/>
  <c r="V15" i="18"/>
  <c r="V17" i="18" s="1"/>
  <c r="AE15" i="18"/>
  <c r="AE17" i="18" s="1"/>
  <c r="AC15" i="18"/>
  <c r="AC17" i="18" s="1"/>
  <c r="AH15" i="18"/>
  <c r="AH17" i="18" s="1"/>
  <c r="AG15" i="18"/>
  <c r="AG17" i="18" s="1"/>
  <c r="AF15" i="18"/>
  <c r="AF17" i="18" s="1"/>
  <c r="AI15" i="18"/>
  <c r="AI17" i="18" s="1"/>
  <c r="AJ15" i="18"/>
  <c r="AJ17" i="18" s="1"/>
  <c r="AK15" i="18"/>
  <c r="AK17" i="18" s="1"/>
  <c r="AM15" i="18"/>
  <c r="AM17" i="18" s="1"/>
  <c r="AL15" i="18"/>
  <c r="AL17" i="18" s="1"/>
  <c r="AN15" i="18"/>
  <c r="AN17" i="18" s="1"/>
  <c r="AO15" i="18"/>
  <c r="AO17" i="18" s="1"/>
  <c r="AP15" i="18"/>
  <c r="AP17" i="18" s="1"/>
  <c r="AS15" i="18"/>
  <c r="AS17" i="18" s="1"/>
  <c r="AQ15" i="18"/>
  <c r="AQ17" i="18" s="1"/>
  <c r="AR15" i="18"/>
  <c r="AR17" i="18" s="1"/>
  <c r="AT15" i="18"/>
  <c r="AT17" i="18" s="1"/>
  <c r="AX17" i="18"/>
  <c r="AW3" i="11"/>
  <c r="AW3" i="12"/>
  <c r="AX8" i="6"/>
  <c r="AX8" i="24" l="1"/>
  <c r="AX18" i="18"/>
  <c r="AX19" i="18" s="1"/>
  <c r="AS18" i="18"/>
  <c r="AS19" i="18" s="1"/>
  <c r="AL18" i="18"/>
  <c r="AL19" i="18" s="1"/>
  <c r="AI18" i="18"/>
  <c r="AI19" i="18" s="1"/>
  <c r="AC18" i="18"/>
  <c r="AC19" i="18" s="1"/>
  <c r="AR18" i="18"/>
  <c r="AR19" i="18" s="1"/>
  <c r="AK18" i="18"/>
  <c r="AK19" i="18" s="1"/>
  <c r="AO18" i="18"/>
  <c r="AO19" i="18" s="1"/>
  <c r="AT18" i="18"/>
  <c r="AT19" i="18" s="1"/>
  <c r="AP18" i="18"/>
  <c r="AP19" i="18" s="1"/>
  <c r="AS21" i="18" s="1"/>
  <c r="AM18" i="18"/>
  <c r="AM19" i="18" s="1"/>
  <c r="AF18" i="18"/>
  <c r="AF19" i="18" s="1"/>
  <c r="AQ18" i="18"/>
  <c r="AQ19" i="18" s="1"/>
  <c r="AT21" i="18" s="1"/>
  <c r="AN18" i="18"/>
  <c r="AN19" i="18" s="1"/>
  <c r="AJ18" i="18"/>
  <c r="AJ19" i="18" s="1"/>
  <c r="AM21" i="18" s="1"/>
  <c r="AH18" i="18"/>
  <c r="AH19" i="18" s="1"/>
  <c r="E18" i="18"/>
  <c r="E19" i="18" s="1"/>
  <c r="E21" i="18" s="1"/>
  <c r="AG18" i="18"/>
  <c r="AG19" i="18" s="1"/>
  <c r="AY18" i="18"/>
  <c r="AY19" i="18" s="1"/>
  <c r="AE18" i="18"/>
  <c r="AE19" i="18" s="1"/>
  <c r="AH21" i="18" s="1"/>
  <c r="AD18" i="18"/>
  <c r="AD19" i="18" s="1"/>
  <c r="AA18" i="18"/>
  <c r="AA19" i="18" s="1"/>
  <c r="D18" i="18"/>
  <c r="D19" i="18" s="1"/>
  <c r="Y18" i="18"/>
  <c r="Y19" i="18" s="1"/>
  <c r="N18" i="18"/>
  <c r="N19" i="18" s="1"/>
  <c r="H18" i="18"/>
  <c r="H19" i="18" s="1"/>
  <c r="V18" i="18"/>
  <c r="V19" i="18" s="1"/>
  <c r="U18" i="18"/>
  <c r="U19" i="18" s="1"/>
  <c r="R18" i="18"/>
  <c r="R19" i="18" s="1"/>
  <c r="K18" i="18"/>
  <c r="K19" i="18" s="1"/>
  <c r="Q18" i="18"/>
  <c r="Q19" i="18" s="1"/>
  <c r="W18" i="18"/>
  <c r="W19" i="18" s="1"/>
  <c r="AB18" i="18"/>
  <c r="AB19" i="18" s="1"/>
  <c r="AW18" i="18"/>
  <c r="AW19" i="18" s="1"/>
  <c r="I18" i="18"/>
  <c r="I19" i="18" s="1"/>
  <c r="Z18" i="18"/>
  <c r="Z19" i="18" s="1"/>
  <c r="F18" i="18"/>
  <c r="F19" i="18" s="1"/>
  <c r="S18" i="18"/>
  <c r="S19" i="18" s="1"/>
  <c r="L18" i="18"/>
  <c r="L19" i="18" s="1"/>
  <c r="T18" i="18"/>
  <c r="T19" i="18" s="1"/>
  <c r="W21" i="18" s="1"/>
  <c r="AV18" i="18"/>
  <c r="AV19" i="18" s="1"/>
  <c r="AZ18" i="18"/>
  <c r="AZ19" i="18" s="1"/>
  <c r="C18" i="18"/>
  <c r="C19" i="18" s="1"/>
  <c r="C21" i="18" s="1"/>
  <c r="P18" i="18"/>
  <c r="P19" i="18" s="1"/>
  <c r="M18" i="18"/>
  <c r="M19" i="18" s="1"/>
  <c r="O18" i="18"/>
  <c r="O19" i="18" s="1"/>
  <c r="J18" i="18"/>
  <c r="J19" i="18" s="1"/>
  <c r="G18" i="18"/>
  <c r="G19" i="18" s="1"/>
  <c r="X18" i="18"/>
  <c r="X19" i="18" s="1"/>
  <c r="AU18" i="18"/>
  <c r="AU19" i="18" s="1"/>
  <c r="AX3" i="12"/>
  <c r="AY8" i="6"/>
  <c r="AX3" i="11"/>
  <c r="AI21" i="18" l="1"/>
  <c r="AX21" i="18"/>
  <c r="AY30" i="13" s="1"/>
  <c r="AY28" i="13" s="1"/>
  <c r="R21" i="18"/>
  <c r="S30" i="13" s="1"/>
  <c r="S28" i="13" s="1"/>
  <c r="R10" i="24" s="1"/>
  <c r="N21" i="18"/>
  <c r="O30" i="13" s="1"/>
  <c r="O28" i="13" s="1"/>
  <c r="N10" i="24" s="1"/>
  <c r="AD21" i="18"/>
  <c r="AE30" i="13" s="1"/>
  <c r="AE28" i="13" s="1"/>
  <c r="AQ21" i="18"/>
  <c r="AR30" i="13" s="1"/>
  <c r="AR28" i="13" s="1"/>
  <c r="AQ10" i="24" s="1"/>
  <c r="AK21" i="18"/>
  <c r="AL30" i="13" s="1"/>
  <c r="AL28" i="13" s="1"/>
  <c r="AL21" i="18"/>
  <c r="AM30" i="13" s="1"/>
  <c r="AM28" i="13" s="1"/>
  <c r="AL10" i="24" s="1"/>
  <c r="AC21" i="18"/>
  <c r="AD30" i="13" s="1"/>
  <c r="AD28" i="13" s="1"/>
  <c r="S21" i="18"/>
  <c r="T30" i="13" s="1"/>
  <c r="T28" i="13" s="1"/>
  <c r="AP21" i="18"/>
  <c r="AQ30" i="13" s="1"/>
  <c r="AQ28" i="13" s="1"/>
  <c r="AR21" i="18"/>
  <c r="AS30" i="13" s="1"/>
  <c r="AS28" i="13" s="1"/>
  <c r="AJ21" i="18"/>
  <c r="AK30" i="13" s="1"/>
  <c r="AK28" i="13" s="1"/>
  <c r="AJ10" i="24" s="1"/>
  <c r="V21" i="18"/>
  <c r="W30" i="13" s="1"/>
  <c r="W28" i="13" s="1"/>
  <c r="AA21" i="18"/>
  <c r="AB30" i="13" s="1"/>
  <c r="AB28" i="13" s="1"/>
  <c r="AY21" i="18"/>
  <c r="AZ30" i="13" s="1"/>
  <c r="AZ28" i="13" s="1"/>
  <c r="I21" i="18"/>
  <c r="J30" i="13" s="1"/>
  <c r="J28" i="13" s="1"/>
  <c r="I10" i="24" s="1"/>
  <c r="P21" i="18"/>
  <c r="Q30" i="13" s="1"/>
  <c r="Q28" i="13" s="1"/>
  <c r="P10" i="24" s="1"/>
  <c r="AG21" i="18"/>
  <c r="AH30" i="13" s="1"/>
  <c r="AH28" i="13" s="1"/>
  <c r="AG10" i="24" s="1"/>
  <c r="AE21" i="18"/>
  <c r="AF30" i="13" s="1"/>
  <c r="AF28" i="13" s="1"/>
  <c r="AE10" i="24" s="1"/>
  <c r="U21" i="18"/>
  <c r="V30" i="13" s="1"/>
  <c r="V28" i="13" s="1"/>
  <c r="U10" i="24" s="1"/>
  <c r="Y21" i="18"/>
  <c r="Z30" i="13" s="1"/>
  <c r="Z28" i="13" s="1"/>
  <c r="Q21" i="18"/>
  <c r="R30" i="13" s="1"/>
  <c r="R28" i="13" s="1"/>
  <c r="Q10" i="24" s="1"/>
  <c r="H21" i="18"/>
  <c r="I30" i="13" s="1"/>
  <c r="I28" i="13" s="1"/>
  <c r="AW21" i="18"/>
  <c r="AX30" i="13" s="1"/>
  <c r="AX28" i="13" s="1"/>
  <c r="AF21" i="18"/>
  <c r="AG30" i="13" s="1"/>
  <c r="AG28" i="13" s="1"/>
  <c r="Z21" i="18"/>
  <c r="AA30" i="13" s="1"/>
  <c r="AA28" i="13" s="1"/>
  <c r="Z10" i="24" s="1"/>
  <c r="X21" i="18"/>
  <c r="Y30" i="13" s="1"/>
  <c r="Y28" i="13" s="1"/>
  <c r="X10" i="24" s="1"/>
  <c r="AB21" i="18"/>
  <c r="AC30" i="13" s="1"/>
  <c r="AC28" i="13" s="1"/>
  <c r="M21" i="18"/>
  <c r="N30" i="13" s="1"/>
  <c r="N28" i="13" s="1"/>
  <c r="F21" i="18"/>
  <c r="G30" i="13" s="1"/>
  <c r="G28" i="13" s="1"/>
  <c r="O21" i="18"/>
  <c r="P30" i="13" s="1"/>
  <c r="P28" i="13" s="1"/>
  <c r="L21" i="18"/>
  <c r="M30" i="13" s="1"/>
  <c r="M28" i="13" s="1"/>
  <c r="T21" i="18"/>
  <c r="U30" i="13" s="1"/>
  <c r="U28" i="13" s="1"/>
  <c r="G21" i="18"/>
  <c r="H30" i="13" s="1"/>
  <c r="H28" i="13" s="1"/>
  <c r="G10" i="24" s="1"/>
  <c r="D21" i="18"/>
  <c r="E30" i="13" s="1"/>
  <c r="E28" i="13" s="1"/>
  <c r="D10" i="24" s="1"/>
  <c r="AN21" i="18"/>
  <c r="AO30" i="13" s="1"/>
  <c r="AO28" i="13" s="1"/>
  <c r="AO21" i="18"/>
  <c r="AP30" i="13" s="1"/>
  <c r="AP28" i="13" s="1"/>
  <c r="K21" i="18"/>
  <c r="L30" i="13" s="1"/>
  <c r="L28" i="13" s="1"/>
  <c r="AU21" i="18"/>
  <c r="AV30" i="13" s="1"/>
  <c r="AV28" i="13" s="1"/>
  <c r="AU10" i="24" s="1"/>
  <c r="AV21" i="18"/>
  <c r="AW30" i="13" s="1"/>
  <c r="AW28" i="13" s="1"/>
  <c r="AV10" i="24" s="1"/>
  <c r="AZ21" i="18"/>
  <c r="BA30" i="13" s="1"/>
  <c r="BA28" i="13" s="1"/>
  <c r="AZ10" i="24" s="1"/>
  <c r="AZ45" i="24" s="1"/>
  <c r="J21" i="18"/>
  <c r="K30" i="13" s="1"/>
  <c r="K28" i="13" s="1"/>
  <c r="J10" i="24" s="1"/>
  <c r="AT30" i="13"/>
  <c r="AT28" i="13" s="1"/>
  <c r="AS10" i="24" s="1"/>
  <c r="F30" i="13"/>
  <c r="F28" i="13" s="1"/>
  <c r="D30" i="13"/>
  <c r="D28" i="13" s="1"/>
  <c r="C10" i="24" s="1"/>
  <c r="AU30" i="13"/>
  <c r="AU28" i="13" s="1"/>
  <c r="X30" i="13"/>
  <c r="X28" i="13" s="1"/>
  <c r="AI30" i="13"/>
  <c r="AI28" i="13" s="1"/>
  <c r="AJ30" i="13"/>
  <c r="AJ28" i="13" s="1"/>
  <c r="AI10" i="24" s="1"/>
  <c r="AN30" i="13"/>
  <c r="AN28" i="13" s="1"/>
  <c r="AY8" i="24"/>
  <c r="AY3" i="12"/>
  <c r="AZ8" i="6"/>
  <c r="AY3" i="11"/>
  <c r="AX10" i="24" l="1"/>
  <c r="AY46" i="24" s="1"/>
  <c r="AX11" i="7"/>
  <c r="AX5" i="3"/>
  <c r="AS11" i="7"/>
  <c r="AZ47" i="24"/>
  <c r="AS5" i="3"/>
  <c r="D45" i="24"/>
  <c r="M54" i="24"/>
  <c r="C45" i="24"/>
  <c r="C63" i="24" s="1"/>
  <c r="C28" i="6"/>
  <c r="AZ8" i="24"/>
  <c r="AI45" i="24"/>
  <c r="AJ46" i="24"/>
  <c r="AN50" i="24"/>
  <c r="AK47" i="24"/>
  <c r="AQ53" i="24"/>
  <c r="AM49" i="24"/>
  <c r="AP52" i="24"/>
  <c r="AR54" i="24"/>
  <c r="AL48" i="24"/>
  <c r="AO51" i="24"/>
  <c r="AE45" i="24"/>
  <c r="AF46" i="24"/>
  <c r="AJ50" i="24"/>
  <c r="AH48" i="24"/>
  <c r="AK51" i="24"/>
  <c r="AG47" i="24"/>
  <c r="AM53" i="24"/>
  <c r="AN54" i="24"/>
  <c r="AI49" i="24"/>
  <c r="AL52" i="24"/>
  <c r="Z45" i="24"/>
  <c r="AA46" i="24"/>
  <c r="AB47" i="24"/>
  <c r="AF51" i="24"/>
  <c r="AC48" i="24"/>
  <c r="AI54" i="24"/>
  <c r="AE50" i="24"/>
  <c r="AH53" i="24"/>
  <c r="AD49" i="24"/>
  <c r="AG52" i="24"/>
  <c r="AU45" i="24"/>
  <c r="AV46" i="24"/>
  <c r="AZ50" i="24"/>
  <c r="AX48" i="24"/>
  <c r="AW47" i="24"/>
  <c r="AY49" i="24"/>
  <c r="Q45" i="24"/>
  <c r="R46" i="24"/>
  <c r="S47" i="24"/>
  <c r="T48" i="24"/>
  <c r="X52" i="24"/>
  <c r="U49" i="24"/>
  <c r="W51" i="24"/>
  <c r="Z54" i="24"/>
  <c r="V50" i="24"/>
  <c r="Y53" i="24"/>
  <c r="AV45" i="24"/>
  <c r="AW46" i="24"/>
  <c r="AZ49" i="24"/>
  <c r="AY48" i="24"/>
  <c r="AX47" i="24"/>
  <c r="L47" i="24"/>
  <c r="P51" i="24"/>
  <c r="M48" i="24"/>
  <c r="S54" i="24"/>
  <c r="O50" i="24"/>
  <c r="R53" i="24"/>
  <c r="N49" i="24"/>
  <c r="Q52" i="24"/>
  <c r="R45" i="24"/>
  <c r="S46" i="24"/>
  <c r="T47" i="24"/>
  <c r="X51" i="24"/>
  <c r="W50" i="24"/>
  <c r="V49" i="24"/>
  <c r="Y52" i="24"/>
  <c r="U48" i="24"/>
  <c r="AA54" i="24"/>
  <c r="Z53" i="24"/>
  <c r="AL45" i="24"/>
  <c r="AM46" i="24"/>
  <c r="AN47" i="24"/>
  <c r="AR51" i="24"/>
  <c r="AP49" i="24"/>
  <c r="AO48" i="24"/>
  <c r="AU54" i="24"/>
  <c r="AQ50" i="24"/>
  <c r="AT53" i="24"/>
  <c r="AS52" i="24"/>
  <c r="P54" i="24"/>
  <c r="O53" i="24"/>
  <c r="N52" i="24"/>
  <c r="M51" i="24"/>
  <c r="U45" i="24"/>
  <c r="V46" i="24"/>
  <c r="W47" i="24"/>
  <c r="X48" i="24"/>
  <c r="AB52" i="24"/>
  <c r="AA51" i="24"/>
  <c r="AD54" i="24"/>
  <c r="Z50" i="24"/>
  <c r="AC53" i="24"/>
  <c r="Y49" i="24"/>
  <c r="AJ45" i="24"/>
  <c r="AK46" i="24"/>
  <c r="AN49" i="24"/>
  <c r="AR53" i="24"/>
  <c r="AM48" i="24"/>
  <c r="AP51" i="24"/>
  <c r="AL47" i="24"/>
  <c r="AO50" i="24"/>
  <c r="AQ52" i="24"/>
  <c r="AS54" i="24"/>
  <c r="AQ45" i="24"/>
  <c r="AR46" i="24"/>
  <c r="AV50" i="24"/>
  <c r="AU49" i="24"/>
  <c r="AX52" i="24"/>
  <c r="AT48" i="24"/>
  <c r="AW51" i="24"/>
  <c r="AS47" i="24"/>
  <c r="AZ54" i="24"/>
  <c r="AY53" i="24"/>
  <c r="N45" i="24"/>
  <c r="O46" i="24"/>
  <c r="P47" i="24"/>
  <c r="T51" i="24"/>
  <c r="W54" i="24"/>
  <c r="S50" i="24"/>
  <c r="V53" i="24"/>
  <c r="R49" i="24"/>
  <c r="U52" i="24"/>
  <c r="Q48" i="24"/>
  <c r="P45" i="24"/>
  <c r="Q46" i="24"/>
  <c r="R47" i="24"/>
  <c r="T49" i="24"/>
  <c r="X53" i="24"/>
  <c r="W52" i="24"/>
  <c r="S48" i="24"/>
  <c r="V51" i="24"/>
  <c r="Y54" i="24"/>
  <c r="U50" i="24"/>
  <c r="AG45" i="24"/>
  <c r="AH46" i="24"/>
  <c r="AJ48" i="24"/>
  <c r="AN52" i="24"/>
  <c r="AK49" i="24"/>
  <c r="AM51" i="24"/>
  <c r="AI47" i="24"/>
  <c r="AL50" i="24"/>
  <c r="AO53" i="24"/>
  <c r="AP54" i="24"/>
  <c r="P52" i="24"/>
  <c r="O51" i="24"/>
  <c r="N50" i="24"/>
  <c r="Q53" i="24"/>
  <c r="M49" i="24"/>
  <c r="R54" i="24"/>
  <c r="X45" i="24"/>
  <c r="Y46" i="24"/>
  <c r="AB49" i="24"/>
  <c r="AF53" i="24"/>
  <c r="Z47" i="24"/>
  <c r="AC50" i="24"/>
  <c r="AE52" i="24"/>
  <c r="AA48" i="24"/>
  <c r="AD51" i="24"/>
  <c r="AG54" i="24"/>
  <c r="L53" i="24"/>
  <c r="AS45" i="24"/>
  <c r="AT46" i="24"/>
  <c r="AV48" i="24"/>
  <c r="AZ52" i="24"/>
  <c r="AU47" i="24"/>
  <c r="AX50" i="24"/>
  <c r="AW49" i="24"/>
  <c r="AY51" i="24"/>
  <c r="J51" i="24"/>
  <c r="K52" i="24"/>
  <c r="K49" i="24"/>
  <c r="L50" i="24"/>
  <c r="H49" i="24"/>
  <c r="I50" i="24"/>
  <c r="K47" i="24"/>
  <c r="L48" i="24"/>
  <c r="I47" i="24"/>
  <c r="J48" i="24"/>
  <c r="F47" i="24"/>
  <c r="G48" i="24"/>
  <c r="J45" i="24"/>
  <c r="K46" i="24"/>
  <c r="G45" i="24"/>
  <c r="H46" i="24"/>
  <c r="I45" i="24"/>
  <c r="J46" i="24"/>
  <c r="E46" i="24"/>
  <c r="V5" i="3"/>
  <c r="V10" i="24"/>
  <c r="AP11" i="7"/>
  <c r="AP10" i="24"/>
  <c r="H11" i="7"/>
  <c r="H10" i="24"/>
  <c r="AO11" i="7"/>
  <c r="AO10" i="24"/>
  <c r="Y11" i="7"/>
  <c r="Y10" i="24"/>
  <c r="T5" i="3"/>
  <c r="T10" i="24"/>
  <c r="O11" i="7"/>
  <c r="O10" i="24"/>
  <c r="L11" i="7"/>
  <c r="L10" i="24"/>
  <c r="AN5" i="3"/>
  <c r="AN10" i="24"/>
  <c r="K11" i="7"/>
  <c r="K10" i="24"/>
  <c r="AM5" i="3"/>
  <c r="AM10" i="24"/>
  <c r="AF5" i="3"/>
  <c r="AF10" i="24"/>
  <c r="M11" i="7"/>
  <c r="M10" i="24"/>
  <c r="F5" i="3"/>
  <c r="F10" i="24"/>
  <c r="AC5" i="3"/>
  <c r="AC10" i="24"/>
  <c r="AK11" i="7"/>
  <c r="AK10" i="24"/>
  <c r="AW11" i="7"/>
  <c r="AW10" i="24"/>
  <c r="AH11" i="7"/>
  <c r="AH10" i="24"/>
  <c r="W11" i="7"/>
  <c r="W10" i="24"/>
  <c r="E11" i="7"/>
  <c r="E10" i="24"/>
  <c r="E45" i="24" s="1"/>
  <c r="AT11" i="7"/>
  <c r="AT10" i="24"/>
  <c r="AB11" i="7"/>
  <c r="AB10" i="24"/>
  <c r="AY11" i="7"/>
  <c r="AY10" i="24"/>
  <c r="AR11" i="7"/>
  <c r="AR10" i="24"/>
  <c r="AA5" i="3"/>
  <c r="AA10" i="24"/>
  <c r="S11" i="7"/>
  <c r="S10" i="24"/>
  <c r="AD5" i="3"/>
  <c r="AD10" i="24"/>
  <c r="C5" i="3"/>
  <c r="AJ11" i="7"/>
  <c r="AJ5" i="3"/>
  <c r="U11" i="7"/>
  <c r="U5" i="3"/>
  <c r="Q5" i="3"/>
  <c r="Q11" i="7"/>
  <c r="AE11" i="7"/>
  <c r="AE5" i="3"/>
  <c r="Z5" i="3"/>
  <c r="Z11" i="7"/>
  <c r="AU11" i="7"/>
  <c r="AU5" i="3"/>
  <c r="AQ5" i="3"/>
  <c r="AQ11" i="7"/>
  <c r="AL5" i="3"/>
  <c r="AL11" i="7"/>
  <c r="AG11" i="7"/>
  <c r="AG5" i="3"/>
  <c r="I5" i="3"/>
  <c r="I11" i="7"/>
  <c r="AZ5" i="3"/>
  <c r="AZ11" i="7"/>
  <c r="R5" i="3"/>
  <c r="R11" i="7"/>
  <c r="G5" i="3"/>
  <c r="G11" i="7"/>
  <c r="AV5" i="3"/>
  <c r="AV11" i="7"/>
  <c r="J11" i="7"/>
  <c r="J5" i="3"/>
  <c r="N5" i="3"/>
  <c r="N11" i="7"/>
  <c r="P5" i="3"/>
  <c r="P11" i="7"/>
  <c r="X5" i="3"/>
  <c r="X11" i="7"/>
  <c r="D5" i="3"/>
  <c r="D11" i="7"/>
  <c r="S5" i="3"/>
  <c r="Y5" i="3"/>
  <c r="L5" i="3"/>
  <c r="T11" i="7"/>
  <c r="V11" i="7"/>
  <c r="M5" i="3"/>
  <c r="AP5" i="3"/>
  <c r="AK5" i="3"/>
  <c r="W5" i="3"/>
  <c r="O5" i="3"/>
  <c r="AD11" i="7"/>
  <c r="AB5" i="3"/>
  <c r="H5" i="3"/>
  <c r="F11" i="7"/>
  <c r="E5" i="3"/>
  <c r="AF11" i="7"/>
  <c r="AY5" i="3"/>
  <c r="C11" i="7"/>
  <c r="AA11" i="7"/>
  <c r="AW5" i="3"/>
  <c r="AN11" i="7"/>
  <c r="AO5" i="3"/>
  <c r="AH5" i="3"/>
  <c r="AI11" i="7"/>
  <c r="AI5" i="3"/>
  <c r="K5" i="3"/>
  <c r="AM11" i="7"/>
  <c r="AT5" i="3"/>
  <c r="AR5" i="3"/>
  <c r="AC11" i="7"/>
  <c r="AZ3" i="12"/>
  <c r="AZ3" i="11"/>
  <c r="C18" i="11" s="1"/>
  <c r="AX45" i="24" l="1"/>
  <c r="AD45" i="24"/>
  <c r="AE46" i="24"/>
  <c r="AF47" i="24"/>
  <c r="AJ51" i="24"/>
  <c r="AI50" i="24"/>
  <c r="AL53" i="24"/>
  <c r="AM54" i="24"/>
  <c r="AH49" i="24"/>
  <c r="AK52" i="24"/>
  <c r="AG48" i="24"/>
  <c r="AA45" i="24"/>
  <c r="AB46" i="24"/>
  <c r="AF50" i="24"/>
  <c r="AE49" i="24"/>
  <c r="AH52" i="24"/>
  <c r="AD48" i="24"/>
  <c r="AG51" i="24"/>
  <c r="AC47" i="24"/>
  <c r="AJ54" i="24"/>
  <c r="AI53" i="24"/>
  <c r="AY45" i="24"/>
  <c r="AZ46" i="24"/>
  <c r="AT45" i="24"/>
  <c r="AU46" i="24"/>
  <c r="AV47" i="24"/>
  <c r="AZ51" i="24"/>
  <c r="AY50" i="24"/>
  <c r="AX49" i="24"/>
  <c r="AW48" i="24"/>
  <c r="W45" i="24"/>
  <c r="Y47" i="24"/>
  <c r="X46" i="24"/>
  <c r="AB50" i="24"/>
  <c r="AF54" i="24"/>
  <c r="AE53" i="24"/>
  <c r="AA49" i="24"/>
  <c r="AD52" i="24"/>
  <c r="Z48" i="24"/>
  <c r="AC51" i="24"/>
  <c r="AW45" i="24"/>
  <c r="AX46" i="24"/>
  <c r="AZ48" i="24"/>
  <c r="AY47" i="24"/>
  <c r="AC45" i="24"/>
  <c r="AD46" i="24"/>
  <c r="AF48" i="24"/>
  <c r="AJ52" i="24"/>
  <c r="AE47" i="24"/>
  <c r="AH50" i="24"/>
  <c r="AL54" i="24"/>
  <c r="AG49" i="24"/>
  <c r="AI51" i="24"/>
  <c r="AK53" i="24"/>
  <c r="M45" i="24"/>
  <c r="N46" i="24"/>
  <c r="O47" i="24"/>
  <c r="P48" i="24"/>
  <c r="T52" i="24"/>
  <c r="R50" i="24"/>
  <c r="Q49" i="24"/>
  <c r="S51" i="24"/>
  <c r="V54" i="24"/>
  <c r="U53" i="24"/>
  <c r="AM45" i="24"/>
  <c r="AN46" i="24"/>
  <c r="AR50" i="24"/>
  <c r="AU53" i="24"/>
  <c r="AQ49" i="24"/>
  <c r="AT52" i="24"/>
  <c r="AP48" i="24"/>
  <c r="AS51" i="24"/>
  <c r="AV54" i="24"/>
  <c r="AO47" i="24"/>
  <c r="AN45" i="24"/>
  <c r="AO46" i="24"/>
  <c r="AR49" i="24"/>
  <c r="AV53" i="24"/>
  <c r="AP47" i="24"/>
  <c r="AS50" i="24"/>
  <c r="AU52" i="24"/>
  <c r="AQ48" i="24"/>
  <c r="AT51" i="24"/>
  <c r="AW54" i="24"/>
  <c r="O45" i="24"/>
  <c r="Q47" i="24"/>
  <c r="P46" i="24"/>
  <c r="T50" i="24"/>
  <c r="X54" i="24"/>
  <c r="R48" i="24"/>
  <c r="W53" i="24"/>
  <c r="S49" i="24"/>
  <c r="V52" i="24"/>
  <c r="U51" i="24"/>
  <c r="Y45" i="24"/>
  <c r="Z46" i="24"/>
  <c r="AB48" i="24"/>
  <c r="AF52" i="24"/>
  <c r="AE51" i="24"/>
  <c r="AA47" i="24"/>
  <c r="AD50" i="24"/>
  <c r="AG53" i="24"/>
  <c r="AC49" i="24"/>
  <c r="AH54" i="24"/>
  <c r="L49" i="24"/>
  <c r="P53" i="24"/>
  <c r="M50" i="24"/>
  <c r="O52" i="24"/>
  <c r="N51" i="24"/>
  <c r="Q54" i="24"/>
  <c r="V45" i="24"/>
  <c r="W46" i="24"/>
  <c r="X47" i="24"/>
  <c r="AB51" i="24"/>
  <c r="Z49" i="24"/>
  <c r="Y48" i="24"/>
  <c r="AE54" i="24"/>
  <c r="AA50" i="24"/>
  <c r="AD53" i="24"/>
  <c r="AC52" i="24"/>
  <c r="S45" i="24"/>
  <c r="U47" i="24"/>
  <c r="T46" i="24"/>
  <c r="X50" i="24"/>
  <c r="AB54" i="24"/>
  <c r="AA53" i="24"/>
  <c r="W49" i="24"/>
  <c r="Z52" i="24"/>
  <c r="V48" i="24"/>
  <c r="Y51" i="24"/>
  <c r="AR45" i="24"/>
  <c r="AS46" i="24"/>
  <c r="AV49" i="24"/>
  <c r="AZ53" i="24"/>
  <c r="AY52" i="24"/>
  <c r="AU48" i="24"/>
  <c r="AX51" i="24"/>
  <c r="AT47" i="24"/>
  <c r="AW50" i="24"/>
  <c r="AB45" i="24"/>
  <c r="AC46" i="24"/>
  <c r="AF49" i="24"/>
  <c r="AJ53" i="24"/>
  <c r="AI52" i="24"/>
  <c r="AE48" i="24"/>
  <c r="AH51" i="24"/>
  <c r="AD47" i="24"/>
  <c r="AG50" i="24"/>
  <c r="AK54" i="24"/>
  <c r="N54" i="24"/>
  <c r="M53" i="24"/>
  <c r="AH45" i="24"/>
  <c r="AI46" i="24"/>
  <c r="AJ47" i="24"/>
  <c r="AN51" i="24"/>
  <c r="AM50" i="24"/>
  <c r="AL49" i="24"/>
  <c r="AO52" i="24"/>
  <c r="AQ54" i="24"/>
  <c r="AK48" i="24"/>
  <c r="AP53" i="24"/>
  <c r="AK45" i="24"/>
  <c r="AL46" i="24"/>
  <c r="AN48" i="24"/>
  <c r="AR52" i="24"/>
  <c r="AT54" i="24"/>
  <c r="AQ51" i="24"/>
  <c r="AM47" i="24"/>
  <c r="AP50" i="24"/>
  <c r="AS53" i="24"/>
  <c r="AO49" i="24"/>
  <c r="L51" i="24"/>
  <c r="M52" i="24"/>
  <c r="O54" i="24"/>
  <c r="N53" i="24"/>
  <c r="AF45" i="24"/>
  <c r="AG46" i="24"/>
  <c r="AJ49" i="24"/>
  <c r="AN53" i="24"/>
  <c r="AI48" i="24"/>
  <c r="AL51" i="24"/>
  <c r="AH47" i="24"/>
  <c r="AK50" i="24"/>
  <c r="AO54" i="24"/>
  <c r="AM52" i="24"/>
  <c r="M47" i="24"/>
  <c r="P50" i="24"/>
  <c r="T54" i="24"/>
  <c r="O49" i="24"/>
  <c r="R52" i="24"/>
  <c r="N48" i="24"/>
  <c r="Q51" i="24"/>
  <c r="S53" i="24"/>
  <c r="L45" i="24"/>
  <c r="M46" i="24"/>
  <c r="N47" i="24"/>
  <c r="P49" i="24"/>
  <c r="T53" i="24"/>
  <c r="S52" i="24"/>
  <c r="O48" i="24"/>
  <c r="R51" i="24"/>
  <c r="U54" i="24"/>
  <c r="Q50" i="24"/>
  <c r="T45" i="24"/>
  <c r="U46" i="24"/>
  <c r="V47" i="24"/>
  <c r="X49" i="24"/>
  <c r="AB53" i="24"/>
  <c r="W48" i="24"/>
  <c r="Z51" i="24"/>
  <c r="Y50" i="24"/>
  <c r="AA52" i="24"/>
  <c r="AC54" i="24"/>
  <c r="AO45" i="24"/>
  <c r="AP46" i="24"/>
  <c r="AR48" i="24"/>
  <c r="AV52" i="24"/>
  <c r="AU51" i="24"/>
  <c r="AQ47" i="24"/>
  <c r="AT50" i="24"/>
  <c r="AW53" i="24"/>
  <c r="AS49" i="24"/>
  <c r="AX54" i="24"/>
  <c r="AP45" i="24"/>
  <c r="AQ46" i="24"/>
  <c r="AR47" i="24"/>
  <c r="AV51" i="24"/>
  <c r="AS48" i="24"/>
  <c r="AY54" i="24"/>
  <c r="AU50" i="24"/>
  <c r="AX53" i="24"/>
  <c r="AT49" i="24"/>
  <c r="AW52" i="24"/>
  <c r="K51" i="24"/>
  <c r="L52" i="24"/>
  <c r="I49" i="24"/>
  <c r="J50" i="24"/>
  <c r="J49" i="24"/>
  <c r="K50" i="24"/>
  <c r="K53" i="24"/>
  <c r="L54" i="24"/>
  <c r="I51" i="24"/>
  <c r="J52" i="24"/>
  <c r="G49" i="24"/>
  <c r="H50" i="24"/>
  <c r="G47" i="24"/>
  <c r="H48" i="24"/>
  <c r="H47" i="24"/>
  <c r="I48" i="24"/>
  <c r="J47" i="24"/>
  <c r="K48" i="24"/>
  <c r="F45" i="24"/>
  <c r="G46" i="24"/>
  <c r="K45" i="24"/>
  <c r="L46" i="24"/>
  <c r="H45" i="24"/>
  <c r="I46" i="24"/>
  <c r="F46" i="24"/>
  <c r="E47" i="24"/>
  <c r="E63" i="24" s="1"/>
  <c r="F48" i="24"/>
  <c r="D46" i="24"/>
  <c r="D63" i="24" s="1"/>
  <c r="C21" i="12"/>
  <c r="AU63" i="24" l="1"/>
  <c r="AL63" i="24"/>
  <c r="AQ63" i="24"/>
  <c r="AS63" i="24"/>
  <c r="AR63" i="24"/>
  <c r="AZ63" i="24"/>
  <c r="AV63" i="24"/>
  <c r="AN63" i="24"/>
  <c r="AE63" i="24"/>
  <c r="J63" i="24"/>
  <c r="AO63" i="24"/>
  <c r="AJ63" i="24"/>
  <c r="Q63" i="24"/>
  <c r="P63" i="24"/>
  <c r="AX63" i="24"/>
  <c r="G63" i="24"/>
  <c r="U63" i="24"/>
  <c r="AG63" i="24"/>
  <c r="AP63" i="24"/>
  <c r="Z63" i="24"/>
  <c r="AT63" i="24"/>
  <c r="K63" i="24"/>
  <c r="L63" i="24"/>
  <c r="AK63" i="24"/>
  <c r="R63" i="24"/>
  <c r="AY63" i="24"/>
  <c r="I63" i="24"/>
  <c r="AI63" i="24"/>
  <c r="N63" i="24"/>
  <c r="AW63" i="24"/>
  <c r="X63" i="24"/>
  <c r="S63" i="24"/>
  <c r="O63" i="24"/>
  <c r="H63" i="24"/>
  <c r="F63" i="24"/>
  <c r="T63" i="24"/>
  <c r="AF63" i="24"/>
  <c r="AH63" i="24"/>
  <c r="AB63" i="24"/>
  <c r="AA63" i="24"/>
  <c r="AM63" i="24"/>
  <c r="AC63" i="24"/>
  <c r="V63" i="24"/>
  <c r="Y63" i="24"/>
  <c r="M63" i="24"/>
  <c r="W63" i="24"/>
  <c r="AD63" i="24"/>
  <c r="C10" i="12"/>
  <c r="AR17" i="5" s="1"/>
  <c r="AR12" i="12" s="1"/>
  <c r="AR13" i="12" s="1"/>
  <c r="C65" i="24" l="1"/>
  <c r="C18" i="24" s="1"/>
  <c r="AN17" i="5"/>
  <c r="AN12" i="12" s="1"/>
  <c r="AN13" i="12" s="1"/>
  <c r="L17" i="5"/>
  <c r="L12" i="12" s="1"/>
  <c r="L13" i="12" s="1"/>
  <c r="AB17" i="5"/>
  <c r="AB12" i="12" s="1"/>
  <c r="AB13" i="12" s="1"/>
  <c r="AH17" i="5"/>
  <c r="AH12" i="12" s="1"/>
  <c r="AH13" i="12" s="1"/>
  <c r="G17" i="5"/>
  <c r="G12" i="12" s="1"/>
  <c r="G13" i="12" s="1"/>
  <c r="F17" i="5"/>
  <c r="F12" i="12" s="1"/>
  <c r="F13" i="12" s="1"/>
  <c r="AK17" i="5"/>
  <c r="AK12" i="12" s="1"/>
  <c r="AK13" i="12" s="1"/>
  <c r="AJ17" i="5"/>
  <c r="AJ12" i="12" s="1"/>
  <c r="AJ13" i="12" s="1"/>
  <c r="AY17" i="5"/>
  <c r="AY12" i="12" s="1"/>
  <c r="AY13" i="12" s="1"/>
  <c r="P17" i="5"/>
  <c r="P12" i="12" s="1"/>
  <c r="P13" i="12" s="1"/>
  <c r="AO17" i="5"/>
  <c r="AO12" i="12" s="1"/>
  <c r="AO13" i="12" s="1"/>
  <c r="AG17" i="5"/>
  <c r="AG12" i="12" s="1"/>
  <c r="AG13" i="12" s="1"/>
  <c r="U17" i="5"/>
  <c r="U12" i="12" s="1"/>
  <c r="U13" i="12" s="1"/>
  <c r="AS17" i="5"/>
  <c r="AS12" i="12" s="1"/>
  <c r="AS13" i="12" s="1"/>
  <c r="I17" i="5"/>
  <c r="I12" i="12" s="1"/>
  <c r="I13" i="12" s="1"/>
  <c r="AE17" i="5"/>
  <c r="AE12" i="12" s="1"/>
  <c r="AE13" i="12" s="1"/>
  <c r="AL17" i="5"/>
  <c r="AL12" i="12" s="1"/>
  <c r="AL13" i="12" s="1"/>
  <c r="T17" i="5"/>
  <c r="T12" i="12" s="1"/>
  <c r="T13" i="12" s="1"/>
  <c r="Z17" i="5"/>
  <c r="Z12" i="12" s="1"/>
  <c r="Z13" i="12" s="1"/>
  <c r="AM17" i="5"/>
  <c r="AM12" i="12" s="1"/>
  <c r="AM13" i="12" s="1"/>
  <c r="Q17" i="5"/>
  <c r="Q12" i="12" s="1"/>
  <c r="Q13" i="12" s="1"/>
  <c r="M17" i="5"/>
  <c r="M12" i="12" s="1"/>
  <c r="M13" i="12" s="1"/>
  <c r="Y17" i="5"/>
  <c r="Y12" i="12" s="1"/>
  <c r="Y13" i="12" s="1"/>
  <c r="O17" i="5"/>
  <c r="O12" i="12" s="1"/>
  <c r="O13" i="12" s="1"/>
  <c r="J17" i="5"/>
  <c r="J12" i="12" s="1"/>
  <c r="J13" i="12" s="1"/>
  <c r="R17" i="5"/>
  <c r="R12" i="12" s="1"/>
  <c r="R13" i="12" s="1"/>
  <c r="E17" i="5"/>
  <c r="E12" i="12" s="1"/>
  <c r="E13" i="12" s="1"/>
  <c r="C17" i="5"/>
  <c r="C12" i="12" s="1"/>
  <c r="C13" i="12" s="1"/>
  <c r="AZ17" i="5"/>
  <c r="AZ12" i="12" s="1"/>
  <c r="AZ13" i="12" s="1"/>
  <c r="AQ17" i="5"/>
  <c r="AQ12" i="12" s="1"/>
  <c r="AQ13" i="12" s="1"/>
  <c r="AW17" i="5"/>
  <c r="AW12" i="12" s="1"/>
  <c r="AW13" i="12" s="1"/>
  <c r="AX17" i="5"/>
  <c r="AX12" i="12" s="1"/>
  <c r="AX13" i="12" s="1"/>
  <c r="AC17" i="5"/>
  <c r="AC12" i="12" s="1"/>
  <c r="AC13" i="12" s="1"/>
  <c r="AV17" i="5"/>
  <c r="AV12" i="12" s="1"/>
  <c r="AV13" i="12" s="1"/>
  <c r="AI17" i="5"/>
  <c r="AI12" i="12" s="1"/>
  <c r="AI13" i="12" s="1"/>
  <c r="D17" i="5"/>
  <c r="D12" i="12" s="1"/>
  <c r="D13" i="12" s="1"/>
  <c r="AD17" i="5"/>
  <c r="AD12" i="12" s="1"/>
  <c r="AD13" i="12" s="1"/>
  <c r="W17" i="5"/>
  <c r="W12" i="12" s="1"/>
  <c r="W13" i="12" s="1"/>
  <c r="X17" i="5"/>
  <c r="X12" i="12" s="1"/>
  <c r="X13" i="12" s="1"/>
  <c r="K17" i="5"/>
  <c r="K12" i="12" s="1"/>
  <c r="K13" i="12" s="1"/>
  <c r="N17" i="5"/>
  <c r="N12" i="12" s="1"/>
  <c r="N13" i="12" s="1"/>
  <c r="AP17" i="5"/>
  <c r="AP12" i="12" s="1"/>
  <c r="AP13" i="12" s="1"/>
  <c r="V17" i="5"/>
  <c r="V12" i="12" s="1"/>
  <c r="V13" i="12" s="1"/>
  <c r="AF17" i="5"/>
  <c r="AF12" i="12" s="1"/>
  <c r="AF13" i="12" s="1"/>
  <c r="H17" i="5"/>
  <c r="H12" i="12" s="1"/>
  <c r="H13" i="12" s="1"/>
  <c r="S17" i="5"/>
  <c r="S12" i="12" s="1"/>
  <c r="S13" i="12" s="1"/>
  <c r="AA17" i="5"/>
  <c r="AA12" i="12" s="1"/>
  <c r="AA13" i="12" s="1"/>
  <c r="AU17" i="5"/>
  <c r="AU12" i="12" s="1"/>
  <c r="AU13" i="12" s="1"/>
  <c r="AT17" i="5"/>
  <c r="AT12" i="12" s="1"/>
  <c r="AT13" i="12" s="1"/>
  <c r="C20" i="24" l="1"/>
  <c r="C21" i="24" s="1"/>
  <c r="D20" i="24"/>
  <c r="H18" i="24"/>
  <c r="G8" i="23" s="1"/>
  <c r="G18" i="24"/>
  <c r="J18" i="24"/>
  <c r="I8" i="23" s="1"/>
  <c r="K18" i="24"/>
  <c r="J8" i="23" s="1"/>
  <c r="L18" i="24"/>
  <c r="K8" i="23" s="1"/>
  <c r="I18" i="24"/>
  <c r="H8" i="23" s="1"/>
  <c r="G20" i="24"/>
  <c r="K20" i="24"/>
  <c r="O20" i="24"/>
  <c r="S20" i="24"/>
  <c r="W20" i="24"/>
  <c r="AA20" i="24"/>
  <c r="AE20" i="24"/>
  <c r="AI20" i="24"/>
  <c r="AM20" i="24"/>
  <c r="AQ20" i="24"/>
  <c r="AU20" i="24"/>
  <c r="AY20" i="24"/>
  <c r="H20" i="24"/>
  <c r="L20" i="24"/>
  <c r="P20" i="24"/>
  <c r="T20" i="24"/>
  <c r="X20" i="24"/>
  <c r="AB20" i="24"/>
  <c r="AF20" i="24"/>
  <c r="AJ20" i="24"/>
  <c r="AN20" i="24"/>
  <c r="AR20" i="24"/>
  <c r="AV20" i="24"/>
  <c r="AZ20" i="24"/>
  <c r="E20" i="24"/>
  <c r="I20" i="24"/>
  <c r="M20" i="24"/>
  <c r="Q20" i="24"/>
  <c r="U20" i="24"/>
  <c r="Y20" i="24"/>
  <c r="AC20" i="24"/>
  <c r="AG20" i="24"/>
  <c r="AK20" i="24"/>
  <c r="AO20" i="24"/>
  <c r="AS20" i="24"/>
  <c r="AW20" i="24"/>
  <c r="F20" i="24"/>
  <c r="J20" i="24"/>
  <c r="N20" i="24"/>
  <c r="R20" i="24"/>
  <c r="V20" i="24"/>
  <c r="Z20" i="24"/>
  <c r="AD20" i="24"/>
  <c r="AH20" i="24"/>
  <c r="AL20" i="24"/>
  <c r="AP20" i="24"/>
  <c r="AT20" i="24"/>
  <c r="AX20" i="24"/>
  <c r="D18" i="24"/>
  <c r="C8" i="23" s="1"/>
  <c r="E18" i="24"/>
  <c r="D8" i="23" s="1"/>
  <c r="C15" i="12"/>
  <c r="F18" i="24" l="1"/>
  <c r="E8" i="23" s="1"/>
  <c r="AQ21" i="24"/>
  <c r="AL21" i="24"/>
  <c r="AO21" i="24"/>
  <c r="AV21" i="24"/>
  <c r="AU21" i="24"/>
  <c r="AK21" i="24"/>
  <c r="E21" i="24"/>
  <c r="AR21" i="24"/>
  <c r="B8" i="23"/>
  <c r="AY21" i="24"/>
  <c r="AP21" i="24"/>
  <c r="AS21" i="24"/>
  <c r="M21" i="24"/>
  <c r="AZ21" i="24"/>
  <c r="AJ21" i="24"/>
  <c r="F8" i="23"/>
  <c r="AM21" i="24"/>
  <c r="AX21" i="24"/>
  <c r="AH21" i="24"/>
  <c r="AI21" i="24"/>
  <c r="AT21" i="24"/>
  <c r="AW21" i="24"/>
  <c r="AN21" i="24"/>
  <c r="D35" i="13"/>
  <c r="B4" i="21"/>
  <c r="C17" i="24" l="1"/>
  <c r="C20" i="21"/>
  <c r="E73" i="13" s="1"/>
  <c r="B24" i="21"/>
  <c r="D20" i="21"/>
  <c r="F73" i="13" s="1"/>
  <c r="E20" i="21"/>
  <c r="G73" i="13" s="1"/>
  <c r="B20" i="21"/>
  <c r="D73" i="13" s="1"/>
  <c r="F20" i="21"/>
  <c r="H73" i="13" s="1"/>
  <c r="I20" i="21"/>
  <c r="K73" i="13" s="1"/>
  <c r="J20" i="21"/>
  <c r="L73" i="13" s="1"/>
  <c r="K20" i="21"/>
  <c r="M73" i="13" s="1"/>
  <c r="H20" i="21"/>
  <c r="J73" i="13" s="1"/>
  <c r="G20" i="21"/>
  <c r="I73" i="13" s="1"/>
  <c r="C2" i="7"/>
  <c r="C2" i="3"/>
  <c r="C18" i="3" s="1"/>
  <c r="B28" i="21" l="1"/>
  <c r="D74" i="13" s="1"/>
  <c r="D71" i="13" s="1"/>
  <c r="C24" i="21"/>
  <c r="E18" i="3"/>
  <c r="E20" i="3"/>
  <c r="D19" i="3"/>
  <c r="D18" i="3"/>
  <c r="E19" i="3"/>
  <c r="AI21" i="3"/>
  <c r="U20" i="3"/>
  <c r="AG27" i="3"/>
  <c r="AB22" i="3"/>
  <c r="AG21" i="3"/>
  <c r="AH22" i="3"/>
  <c r="AK25" i="3"/>
  <c r="R22" i="3"/>
  <c r="U25" i="3"/>
  <c r="O24" i="3"/>
  <c r="J19" i="3"/>
  <c r="M22" i="3"/>
  <c r="I18" i="3"/>
  <c r="P21" i="3"/>
  <c r="U26" i="3"/>
  <c r="X23" i="3"/>
  <c r="Z25" i="3"/>
  <c r="Y24" i="3"/>
  <c r="AE25" i="3"/>
  <c r="AC23" i="3"/>
  <c r="AL26" i="3"/>
  <c r="AM27" i="3"/>
  <c r="P20" i="3"/>
  <c r="V26" i="3"/>
  <c r="O19" i="3"/>
  <c r="N23" i="3"/>
  <c r="L21" i="3"/>
  <c r="V27" i="3"/>
  <c r="O20" i="3"/>
  <c r="M18" i="3"/>
  <c r="T25" i="3"/>
  <c r="T19" i="3"/>
  <c r="AB27" i="3"/>
  <c r="X18" i="3"/>
  <c r="AE19" i="3"/>
  <c r="AF20" i="3"/>
  <c r="AI23" i="3"/>
  <c r="W27" i="3"/>
  <c r="Q26" i="3"/>
  <c r="P25" i="3"/>
  <c r="K20" i="3"/>
  <c r="N19" i="3"/>
  <c r="S24" i="3"/>
  <c r="Q22" i="3"/>
  <c r="W22" i="3"/>
  <c r="S18" i="3"/>
  <c r="AA26" i="3"/>
  <c r="V21" i="3"/>
  <c r="AF26" i="3"/>
  <c r="AA21" i="3"/>
  <c r="Z20" i="3"/>
  <c r="AD24" i="3"/>
  <c r="Y19" i="3"/>
  <c r="AJ24" i="3"/>
  <c r="AD18" i="3"/>
  <c r="S23" i="3"/>
  <c r="N18" i="3"/>
  <c r="T24" i="3"/>
  <c r="Q21" i="3"/>
  <c r="R27" i="3"/>
  <c r="R23" i="3"/>
  <c r="R19" i="3"/>
  <c r="Z27" i="3"/>
  <c r="Q24" i="3"/>
  <c r="S26" i="3"/>
  <c r="K19" i="3"/>
  <c r="O23" i="3"/>
  <c r="P24" i="3"/>
  <c r="O26" i="3"/>
  <c r="N25" i="3"/>
  <c r="J21" i="3"/>
  <c r="G18" i="3"/>
  <c r="L23" i="3"/>
  <c r="AB18" i="3"/>
  <c r="AH24" i="3"/>
  <c r="X20" i="3"/>
  <c r="AF21" i="3"/>
  <c r="AK26" i="3"/>
  <c r="AH23" i="3"/>
  <c r="AI24" i="3"/>
  <c r="L26" i="3"/>
  <c r="J24" i="3"/>
  <c r="U22" i="3"/>
  <c r="W24" i="3"/>
  <c r="Q18" i="3"/>
  <c r="L19" i="3"/>
  <c r="M20" i="3"/>
  <c r="P23" i="3"/>
  <c r="T27" i="3"/>
  <c r="Q25" i="3"/>
  <c r="M21" i="3"/>
  <c r="AK27" i="3"/>
  <c r="AE21" i="3"/>
  <c r="I23" i="3"/>
  <c r="AH20" i="3"/>
  <c r="X25" i="3"/>
  <c r="S20" i="3"/>
  <c r="V23" i="3"/>
  <c r="K18" i="3"/>
  <c r="O22" i="3"/>
  <c r="N21" i="3"/>
  <c r="R25" i="3"/>
  <c r="N22" i="3"/>
  <c r="J18" i="3"/>
  <c r="L20" i="3"/>
  <c r="M24" i="3"/>
  <c r="AG23" i="3"/>
  <c r="AI25" i="3"/>
  <c r="AD20" i="3"/>
  <c r="AL27" i="3"/>
  <c r="AJ25" i="3"/>
  <c r="H22" i="3"/>
  <c r="K25" i="3"/>
  <c r="M27" i="3"/>
  <c r="Y26" i="3"/>
  <c r="T21" i="3"/>
  <c r="R26" i="3"/>
  <c r="S27" i="3"/>
  <c r="P27" i="3"/>
  <c r="H19" i="3"/>
  <c r="K22" i="3"/>
  <c r="I20" i="3"/>
  <c r="AF22" i="3"/>
  <c r="AC19" i="3"/>
  <c r="AJ26" i="3"/>
  <c r="AC18" i="3"/>
  <c r="AG22" i="3"/>
  <c r="AD19" i="3"/>
  <c r="AE20" i="3"/>
  <c r="F20" i="3"/>
  <c r="G21" i="3"/>
  <c r="AL24" i="3"/>
  <c r="AO27" i="3"/>
  <c r="AN26" i="3"/>
  <c r="AF18" i="3"/>
  <c r="AK23" i="3"/>
  <c r="AG19" i="3"/>
  <c r="AJ22" i="3"/>
  <c r="AM25" i="3"/>
  <c r="Y27" i="3"/>
  <c r="Z24" i="3"/>
  <c r="Y23" i="3"/>
  <c r="AB26" i="3"/>
  <c r="Y22" i="3"/>
  <c r="J22" i="3"/>
  <c r="S21" i="3"/>
  <c r="W25" i="3"/>
  <c r="X26" i="3"/>
  <c r="W19" i="3"/>
  <c r="N26" i="3"/>
  <c r="G19" i="3"/>
  <c r="AB25" i="3"/>
  <c r="AD25" i="3"/>
  <c r="AE26" i="3"/>
  <c r="S19" i="3"/>
  <c r="AA27" i="3"/>
  <c r="W23" i="3"/>
  <c r="X22" i="3"/>
  <c r="AE27" i="3"/>
  <c r="H20" i="3"/>
  <c r="P18" i="3"/>
  <c r="Z22" i="3"/>
  <c r="I21" i="3"/>
  <c r="L24" i="3"/>
  <c r="F18" i="3"/>
  <c r="Z18" i="3"/>
  <c r="AH26" i="3"/>
  <c r="AC21" i="3"/>
  <c r="V22" i="3"/>
  <c r="AB23" i="3"/>
  <c r="AF27" i="3"/>
  <c r="AC27" i="3"/>
  <c r="W21" i="3"/>
  <c r="V20" i="3"/>
  <c r="V18" i="3"/>
  <c r="T18" i="3"/>
  <c r="U19" i="3"/>
  <c r="R20" i="3"/>
  <c r="Q19" i="3"/>
  <c r="AA24" i="3"/>
  <c r="V19" i="3"/>
  <c r="AA23" i="3"/>
  <c r="Z23" i="3"/>
  <c r="Y21" i="3"/>
  <c r="Y20" i="3"/>
  <c r="U18" i="3"/>
  <c r="X21" i="3"/>
  <c r="T20" i="3"/>
  <c r="AD22" i="3"/>
  <c r="AI27" i="3"/>
  <c r="Y25" i="3"/>
  <c r="Z21" i="3"/>
  <c r="AC24" i="3"/>
  <c r="K23" i="3"/>
  <c r="M25" i="3"/>
  <c r="AA25" i="3"/>
  <c r="AD26" i="3"/>
  <c r="V24" i="3"/>
  <c r="U23" i="3"/>
  <c r="T22" i="3"/>
  <c r="AC25" i="3"/>
  <c r="AB24" i="3"/>
  <c r="O27" i="3"/>
  <c r="U21" i="3"/>
  <c r="AC26" i="3"/>
  <c r="AD27" i="3"/>
  <c r="W20" i="3"/>
  <c r="AF24" i="3"/>
  <c r="AE23" i="3"/>
  <c r="AB20" i="3"/>
  <c r="AA19" i="3"/>
  <c r="AG25" i="3"/>
  <c r="R18" i="3"/>
  <c r="Z26" i="3"/>
  <c r="X24" i="3"/>
  <c r="AA22" i="3"/>
  <c r="W18" i="3"/>
  <c r="X19" i="3"/>
  <c r="AG20" i="3"/>
  <c r="Q27" i="3"/>
  <c r="Z19" i="3"/>
  <c r="AB21" i="3"/>
  <c r="AA20" i="3"/>
  <c r="AG26" i="3"/>
  <c r="J23" i="3"/>
  <c r="L18" i="3"/>
  <c r="S25" i="3"/>
  <c r="V25" i="3"/>
  <c r="U24" i="3"/>
  <c r="O18" i="3"/>
  <c r="I24" i="3"/>
  <c r="L27" i="3"/>
  <c r="AN27" i="3"/>
  <c r="AI22" i="3"/>
  <c r="AF19" i="3"/>
  <c r="AJ23" i="3"/>
  <c r="I19" i="3"/>
  <c r="L22" i="3"/>
  <c r="H18" i="3"/>
  <c r="M23" i="3"/>
  <c r="Y18" i="3"/>
  <c r="G20" i="3"/>
  <c r="M26" i="3"/>
  <c r="K24" i="3"/>
  <c r="F19" i="3"/>
  <c r="AZ18" i="3"/>
  <c r="R24" i="3"/>
  <c r="R21" i="3"/>
  <c r="J25" i="3"/>
  <c r="AL25" i="3"/>
  <c r="AM26" i="3"/>
  <c r="AK24" i="3"/>
  <c r="P26" i="3"/>
  <c r="AD23" i="3"/>
  <c r="AE24" i="3"/>
  <c r="AC22" i="3"/>
  <c r="L25" i="3"/>
  <c r="N27" i="3"/>
  <c r="I22" i="3"/>
  <c r="U27" i="3"/>
  <c r="T26" i="3"/>
  <c r="O21" i="3"/>
  <c r="M19" i="3"/>
  <c r="Q23" i="3"/>
  <c r="T23" i="3"/>
  <c r="Q20" i="3"/>
  <c r="X27" i="3"/>
  <c r="W26" i="3"/>
  <c r="H23" i="3"/>
  <c r="K26" i="3"/>
  <c r="F21" i="3"/>
  <c r="AH21" i="3"/>
  <c r="AE18" i="3"/>
  <c r="N24" i="3"/>
  <c r="O25" i="3"/>
  <c r="K21" i="3"/>
  <c r="J20" i="3"/>
  <c r="AH27" i="3"/>
  <c r="AF25" i="3"/>
  <c r="H21" i="3"/>
  <c r="P22" i="3"/>
  <c r="N20" i="3"/>
  <c r="P19" i="3"/>
  <c r="S22" i="3"/>
  <c r="G22" i="3"/>
  <c r="AB19" i="3"/>
  <c r="AA18" i="3"/>
  <c r="AD21" i="3"/>
  <c r="AK22" i="3"/>
  <c r="AG18" i="3"/>
  <c r="AP27" i="3"/>
  <c r="AJ27" i="3"/>
  <c r="AF23" i="3"/>
  <c r="AN25" i="3"/>
  <c r="AH19" i="3"/>
  <c r="AI20" i="3"/>
  <c r="AJ21" i="3"/>
  <c r="AH25" i="3"/>
  <c r="AC20" i="3"/>
  <c r="AL23" i="3"/>
  <c r="AO26" i="3"/>
  <c r="AM24" i="3"/>
  <c r="AG24" i="3"/>
  <c r="AI26" i="3"/>
  <c r="AE22" i="3"/>
  <c r="AP26" i="3"/>
  <c r="AO25" i="3"/>
  <c r="AL22" i="3"/>
  <c r="AK21" i="3"/>
  <c r="AI19" i="3"/>
  <c r="AQ27" i="3"/>
  <c r="AH18" i="3"/>
  <c r="AN24" i="3"/>
  <c r="AJ20" i="3"/>
  <c r="AM23" i="3"/>
  <c r="AR27" i="3"/>
  <c r="AK20" i="3"/>
  <c r="AI18" i="3"/>
  <c r="AJ19" i="3"/>
  <c r="AP25" i="3"/>
  <c r="AM22" i="3"/>
  <c r="AN23" i="3"/>
  <c r="AQ26" i="3"/>
  <c r="AL21" i="3"/>
  <c r="AO24" i="3"/>
  <c r="AO23" i="3"/>
  <c r="AM21" i="3"/>
  <c r="AR26" i="3"/>
  <c r="AP24" i="3"/>
  <c r="AQ25" i="3"/>
  <c r="AK19" i="3"/>
  <c r="AL20" i="3"/>
  <c r="AJ18" i="3"/>
  <c r="AN22" i="3"/>
  <c r="AS27" i="3"/>
  <c r="AO22" i="3"/>
  <c r="AS26" i="3"/>
  <c r="AR25" i="3"/>
  <c r="AN21" i="3"/>
  <c r="AL19" i="3"/>
  <c r="AT27" i="3"/>
  <c r="AP23" i="3"/>
  <c r="AQ24" i="3"/>
  <c r="AM20" i="3"/>
  <c r="AK18" i="3"/>
  <c r="AM19" i="3"/>
  <c r="AN20" i="3"/>
  <c r="AO21" i="3"/>
  <c r="AS25" i="3"/>
  <c r="AR24" i="3"/>
  <c r="AP22" i="3"/>
  <c r="AU27" i="3"/>
  <c r="AT26" i="3"/>
  <c r="AL18" i="3"/>
  <c r="AQ23" i="3"/>
  <c r="AM18" i="3"/>
  <c r="AN19" i="3"/>
  <c r="AV27" i="3"/>
  <c r="AR23" i="3"/>
  <c r="AO20" i="3"/>
  <c r="AP21" i="3"/>
  <c r="AU26" i="3"/>
  <c r="AQ22" i="3"/>
  <c r="AT25" i="3"/>
  <c r="AS24" i="3"/>
  <c r="AP20" i="3"/>
  <c r="AW27" i="3"/>
  <c r="AV26" i="3"/>
  <c r="AN18" i="3"/>
  <c r="AS23" i="3"/>
  <c r="AO19" i="3"/>
  <c r="AQ21" i="3"/>
  <c r="AT24" i="3"/>
  <c r="AR22" i="3"/>
  <c r="AU25" i="3"/>
  <c r="AT23" i="3"/>
  <c r="AU24" i="3"/>
  <c r="AQ20" i="3"/>
  <c r="AS22" i="3"/>
  <c r="AW26" i="3"/>
  <c r="AR21" i="3"/>
  <c r="AX27" i="3"/>
  <c r="AV25" i="3"/>
  <c r="AO18" i="3"/>
  <c r="AP19" i="3"/>
  <c r="AW25" i="3"/>
  <c r="AQ19" i="3"/>
  <c r="AV24" i="3"/>
  <c r="AR20" i="3"/>
  <c r="AX26" i="3"/>
  <c r="AT22" i="3"/>
  <c r="AP18" i="3"/>
  <c r="AS21" i="3"/>
  <c r="AU23" i="3"/>
  <c r="AY27" i="3"/>
  <c r="AX25" i="3"/>
  <c r="AW24" i="3"/>
  <c r="AU22" i="3"/>
  <c r="AT21" i="3"/>
  <c r="AZ27" i="3"/>
  <c r="AS20" i="3"/>
  <c r="AV23" i="3"/>
  <c r="AY26" i="3"/>
  <c r="AR19" i="3"/>
  <c r="AQ18" i="3"/>
  <c r="AY25" i="3"/>
  <c r="AV22" i="3"/>
  <c r="AZ26" i="3"/>
  <c r="AW23" i="3"/>
  <c r="AS19" i="3"/>
  <c r="AX24" i="3"/>
  <c r="AR18" i="3"/>
  <c r="AT20" i="3"/>
  <c r="AU21" i="3"/>
  <c r="AV21" i="3"/>
  <c r="AU20" i="3"/>
  <c r="AX23" i="3"/>
  <c r="AS18" i="3"/>
  <c r="AT19" i="3"/>
  <c r="AZ25" i="3"/>
  <c r="AY24" i="3"/>
  <c r="AW22" i="3"/>
  <c r="AU19" i="3"/>
  <c r="AX22" i="3"/>
  <c r="AZ24" i="3"/>
  <c r="AT18" i="3"/>
  <c r="AW21" i="3"/>
  <c r="AV20" i="3"/>
  <c r="AY23" i="3"/>
  <c r="AX21" i="3"/>
  <c r="AW20" i="3"/>
  <c r="AZ23" i="3"/>
  <c r="AY22" i="3"/>
  <c r="AU18" i="3"/>
  <c r="AV19" i="3"/>
  <c r="AX20" i="3"/>
  <c r="AW19" i="3"/>
  <c r="AV18" i="3"/>
  <c r="AZ22" i="3"/>
  <c r="AY21" i="3"/>
  <c r="AY20" i="3"/>
  <c r="AX19" i="3"/>
  <c r="AW18" i="3"/>
  <c r="AZ21" i="3"/>
  <c r="AZ19" i="3"/>
  <c r="AY18" i="3"/>
  <c r="AY19" i="3"/>
  <c r="AZ20" i="3"/>
  <c r="AX18" i="3"/>
  <c r="X42" i="7"/>
  <c r="X44" i="7"/>
  <c r="Y47" i="7"/>
  <c r="V44" i="7"/>
  <c r="X46" i="7"/>
  <c r="Z48" i="7"/>
  <c r="W45" i="7"/>
  <c r="AB49" i="7"/>
  <c r="AA48" i="7"/>
  <c r="AC50" i="7"/>
  <c r="U44" i="7"/>
  <c r="W46" i="7"/>
  <c r="R41" i="7"/>
  <c r="AA44" i="7"/>
  <c r="K46" i="7"/>
  <c r="I44" i="7"/>
  <c r="AB46" i="7"/>
  <c r="AE49" i="7"/>
  <c r="W41" i="7"/>
  <c r="W43" i="7"/>
  <c r="Y45" i="7"/>
  <c r="AA47" i="7"/>
  <c r="T42" i="7"/>
  <c r="AB50" i="7"/>
  <c r="W44" i="7"/>
  <c r="V43" i="7"/>
  <c r="Z47" i="7"/>
  <c r="T43" i="7"/>
  <c r="S42" i="7"/>
  <c r="Y48" i="7"/>
  <c r="X41" i="7"/>
  <c r="AC46" i="7"/>
  <c r="AD47" i="7"/>
  <c r="AF49" i="7"/>
  <c r="F41" i="7"/>
  <c r="AC47" i="7"/>
  <c r="AF50" i="7"/>
  <c r="AA45" i="7"/>
  <c r="Z44" i="7"/>
  <c r="U41" i="7"/>
  <c r="AB48" i="7"/>
  <c r="AA49" i="7"/>
  <c r="U42" i="7"/>
  <c r="Y46" i="7"/>
  <c r="T41" i="7"/>
  <c r="V45" i="7"/>
  <c r="Z49" i="7"/>
  <c r="X47" i="7"/>
  <c r="AE48" i="7"/>
  <c r="L47" i="7"/>
  <c r="Y43" i="7"/>
  <c r="AD48" i="7"/>
  <c r="AC49" i="7"/>
  <c r="AD50" i="7"/>
  <c r="V42" i="7"/>
  <c r="Z46" i="7"/>
  <c r="S41" i="7"/>
  <c r="U43" i="7"/>
  <c r="X45" i="7"/>
  <c r="AA50" i="7"/>
  <c r="Z43" i="7"/>
  <c r="AG50" i="7"/>
  <c r="Y42" i="7"/>
  <c r="AB45" i="7"/>
  <c r="U46" i="7"/>
  <c r="R43" i="7"/>
  <c r="Y49" i="7"/>
  <c r="U45" i="7"/>
  <c r="R48" i="7"/>
  <c r="Q47" i="7"/>
  <c r="O45" i="7"/>
  <c r="AB43" i="7"/>
  <c r="AB41" i="7"/>
  <c r="AD43" i="7"/>
  <c r="AG46" i="7"/>
  <c r="W42" i="7"/>
  <c r="Z45" i="7"/>
  <c r="AI47" i="7"/>
  <c r="J45" i="7"/>
  <c r="O50" i="7"/>
  <c r="Y50" i="7"/>
  <c r="S44" i="7"/>
  <c r="Z50" i="7"/>
  <c r="Q41" i="7"/>
  <c r="S43" i="7"/>
  <c r="N44" i="7"/>
  <c r="P46" i="7"/>
  <c r="AF47" i="7"/>
  <c r="AC44" i="7"/>
  <c r="AI50" i="7"/>
  <c r="Z41" i="7"/>
  <c r="AC42" i="7"/>
  <c r="AJ49" i="7"/>
  <c r="V41" i="7"/>
  <c r="AA46" i="7"/>
  <c r="AD49" i="7"/>
  <c r="N49" i="7"/>
  <c r="X49" i="7"/>
  <c r="P41" i="7"/>
  <c r="Q42" i="7"/>
  <c r="X48" i="7"/>
  <c r="V46" i="7"/>
  <c r="T44" i="7"/>
  <c r="L42" i="7"/>
  <c r="S49" i="7"/>
  <c r="K41" i="7"/>
  <c r="T50" i="7"/>
  <c r="AA42" i="7"/>
  <c r="AH49" i="7"/>
  <c r="AD45" i="7"/>
  <c r="AI48" i="7"/>
  <c r="AK50" i="7"/>
  <c r="AE44" i="7"/>
  <c r="X43" i="7"/>
  <c r="AB47" i="7"/>
  <c r="AC48" i="7"/>
  <c r="AJ45" i="7"/>
  <c r="H43" i="7"/>
  <c r="M48" i="7"/>
  <c r="G42" i="7"/>
  <c r="T45" i="7"/>
  <c r="W48" i="7"/>
  <c r="V47" i="7"/>
  <c r="R42" i="7"/>
  <c r="W47" i="7"/>
  <c r="M43" i="7"/>
  <c r="AE46" i="7"/>
  <c r="AG48" i="7"/>
  <c r="AH47" i="7"/>
  <c r="AF45" i="7"/>
  <c r="Y44" i="7"/>
  <c r="AE50" i="7"/>
  <c r="AL47" i="7"/>
  <c r="AG42" i="7"/>
  <c r="AK46" i="7"/>
  <c r="AN49" i="7"/>
  <c r="AI44" i="7"/>
  <c r="AM48" i="7"/>
  <c r="AH43" i="7"/>
  <c r="AO50" i="7"/>
  <c r="AF41" i="7"/>
  <c r="W50" i="7"/>
  <c r="M50" i="7"/>
  <c r="D41" i="7"/>
  <c r="E42" i="7"/>
  <c r="AD42" i="7"/>
  <c r="AG45" i="7"/>
  <c r="O42" i="7"/>
  <c r="Q48" i="7"/>
  <c r="AD41" i="7"/>
  <c r="AM50" i="7"/>
  <c r="AL49" i="7"/>
  <c r="AG44" i="7"/>
  <c r="N42" i="7"/>
  <c r="T48" i="7"/>
  <c r="L49" i="7"/>
  <c r="G44" i="7"/>
  <c r="AF44" i="7"/>
  <c r="P47" i="7"/>
  <c r="T47" i="7"/>
  <c r="R45" i="7"/>
  <c r="J41" i="7"/>
  <c r="O46" i="7"/>
  <c r="AI46" i="7"/>
  <c r="S47" i="7"/>
  <c r="AF43" i="7"/>
  <c r="K48" i="7"/>
  <c r="I46" i="7"/>
  <c r="AJ48" i="7"/>
  <c r="AE43" i="7"/>
  <c r="N45" i="7"/>
  <c r="K42" i="7"/>
  <c r="L43" i="7"/>
  <c r="M44" i="7"/>
  <c r="S46" i="7"/>
  <c r="Q44" i="7"/>
  <c r="AK48" i="7"/>
  <c r="AH45" i="7"/>
  <c r="AE42" i="7"/>
  <c r="AJ47" i="7"/>
  <c r="L44" i="7"/>
  <c r="L46" i="7"/>
  <c r="AC41" i="7"/>
  <c r="J47" i="7"/>
  <c r="AK49" i="7"/>
  <c r="H45" i="7"/>
  <c r="F43" i="7"/>
  <c r="AH46" i="7"/>
  <c r="AL50" i="7"/>
  <c r="P43" i="7"/>
  <c r="S50" i="7"/>
  <c r="R49" i="7"/>
  <c r="U48" i="7"/>
  <c r="N41" i="7"/>
  <c r="V49" i="7"/>
  <c r="M41" i="7"/>
  <c r="V50" i="7"/>
  <c r="O43" i="7"/>
  <c r="Q49" i="7"/>
  <c r="K43" i="7"/>
  <c r="H42" i="7"/>
  <c r="AM49" i="7"/>
  <c r="AE41" i="7"/>
  <c r="AG47" i="7"/>
  <c r="P49" i="7"/>
  <c r="AB44" i="7"/>
  <c r="AA43" i="7"/>
  <c r="R46" i="7"/>
  <c r="P48" i="7"/>
  <c r="N46" i="7"/>
  <c r="J42" i="7"/>
  <c r="I41" i="7"/>
  <c r="K45" i="7"/>
  <c r="N48" i="7"/>
  <c r="M47" i="7"/>
  <c r="J44" i="7"/>
  <c r="AL48" i="7"/>
  <c r="AK47" i="7"/>
  <c r="AJ46" i="7"/>
  <c r="AB42" i="7"/>
  <c r="AF46" i="7"/>
  <c r="AE45" i="7"/>
  <c r="H41" i="7"/>
  <c r="Q50" i="7"/>
  <c r="Z42" i="7"/>
  <c r="AF48" i="7"/>
  <c r="G43" i="7"/>
  <c r="P44" i="7"/>
  <c r="Q45" i="7"/>
  <c r="G41" i="7"/>
  <c r="P50" i="7"/>
  <c r="O49" i="7"/>
  <c r="AH44" i="7"/>
  <c r="AJ50" i="7"/>
  <c r="AA41" i="7"/>
  <c r="I42" i="7"/>
  <c r="N47" i="7"/>
  <c r="O48" i="7"/>
  <c r="AD46" i="7"/>
  <c r="AC45" i="7"/>
  <c r="AE47" i="7"/>
  <c r="AG49" i="7"/>
  <c r="U49" i="7"/>
  <c r="O47" i="7"/>
  <c r="M45" i="7"/>
  <c r="R50" i="7"/>
  <c r="I43" i="7"/>
  <c r="AF42" i="7"/>
  <c r="AN50" i="7"/>
  <c r="AG43" i="7"/>
  <c r="AI45" i="7"/>
  <c r="AC43" i="7"/>
  <c r="AD44" i="7"/>
  <c r="AI49" i="7"/>
  <c r="AH48" i="7"/>
  <c r="L45" i="7"/>
  <c r="M46" i="7"/>
  <c r="J43" i="7"/>
  <c r="K44" i="7"/>
  <c r="AH50" i="7"/>
  <c r="Y41" i="7"/>
  <c r="M49" i="7"/>
  <c r="N50" i="7"/>
  <c r="K47" i="7"/>
  <c r="N43" i="7"/>
  <c r="O44" i="7"/>
  <c r="S48" i="7"/>
  <c r="T46" i="7"/>
  <c r="U47" i="7"/>
  <c r="V48" i="7"/>
  <c r="Q43" i="7"/>
  <c r="I47" i="7"/>
  <c r="AO49" i="7"/>
  <c r="AK45" i="7"/>
  <c r="AM47" i="7"/>
  <c r="AN48" i="7"/>
  <c r="AO48" i="7"/>
  <c r="H44" i="7"/>
  <c r="F42" i="7"/>
  <c r="T49" i="7"/>
  <c r="U50" i="7"/>
  <c r="M42" i="7"/>
  <c r="R44" i="7"/>
  <c r="P42" i="7"/>
  <c r="D42" i="7"/>
  <c r="H46" i="7"/>
  <c r="G45" i="7"/>
  <c r="AG41" i="7"/>
  <c r="AP50" i="7"/>
  <c r="AH41" i="7"/>
  <c r="AQ50" i="7"/>
  <c r="AJ43" i="7"/>
  <c r="AP49" i="7"/>
  <c r="J46" i="7"/>
  <c r="I45" i="7"/>
  <c r="AZ41" i="7"/>
  <c r="P45" i="7"/>
  <c r="L41" i="7"/>
  <c r="R47" i="7"/>
  <c r="C41" i="7"/>
  <c r="C19" i="7" s="1"/>
  <c r="L50" i="7"/>
  <c r="J48" i="7"/>
  <c r="K49" i="7"/>
  <c r="AH42" i="7"/>
  <c r="AJ44" i="7"/>
  <c r="AL46" i="7"/>
  <c r="E41" i="7"/>
  <c r="L48" i="7"/>
  <c r="Q46" i="7"/>
  <c r="S45" i="7"/>
  <c r="W49" i="7"/>
  <c r="O41" i="7"/>
  <c r="X50" i="7"/>
  <c r="E43" i="7"/>
  <c r="F44" i="7"/>
  <c r="AI43" i="7"/>
  <c r="AN47" i="7"/>
  <c r="AK44" i="7"/>
  <c r="AM46" i="7"/>
  <c r="AL45" i="7"/>
  <c r="AI42" i="7"/>
  <c r="AL44" i="7"/>
  <c r="AN46" i="7"/>
  <c r="AR50" i="7"/>
  <c r="AK43" i="7"/>
  <c r="AR49" i="7"/>
  <c r="AS50" i="7"/>
  <c r="AO46" i="7"/>
  <c r="AI41" i="7"/>
  <c r="AQ49" i="7"/>
  <c r="AP47" i="7"/>
  <c r="AQ48" i="7"/>
  <c r="AK42" i="7"/>
  <c r="AN45" i="7"/>
  <c r="AO47" i="7"/>
  <c r="AM45" i="7"/>
  <c r="AP48" i="7"/>
  <c r="AJ42" i="7"/>
  <c r="AJ41" i="7"/>
  <c r="AM44" i="7"/>
  <c r="AL43" i="7"/>
  <c r="AL42" i="7"/>
  <c r="AO45" i="7"/>
  <c r="AM43" i="7"/>
  <c r="AQ47" i="7"/>
  <c r="AS49" i="7"/>
  <c r="AT49" i="7"/>
  <c r="AN44" i="7"/>
  <c r="AK41" i="7"/>
  <c r="AT50" i="7"/>
  <c r="AP46" i="7"/>
  <c r="AR48" i="7"/>
  <c r="AO44" i="7"/>
  <c r="AM42" i="7"/>
  <c r="AU49" i="7"/>
  <c r="AR46" i="7"/>
  <c r="AP44" i="7"/>
  <c r="AQ46" i="7"/>
  <c r="AU50" i="7"/>
  <c r="AS48" i="7"/>
  <c r="AT48" i="7"/>
  <c r="AN42" i="7"/>
  <c r="AO43" i="7"/>
  <c r="AS47" i="7"/>
  <c r="AR47" i="7"/>
  <c r="AL41" i="7"/>
  <c r="AV50" i="7"/>
  <c r="AM41" i="7"/>
  <c r="AQ45" i="7"/>
  <c r="AP45" i="7"/>
  <c r="AN43" i="7"/>
  <c r="AR45" i="7"/>
  <c r="AP43" i="7"/>
  <c r="AQ44" i="7"/>
  <c r="AT47" i="7"/>
  <c r="AU48" i="7"/>
  <c r="AO42" i="7"/>
  <c r="AV49" i="7"/>
  <c r="AS46" i="7"/>
  <c r="AN41" i="7"/>
  <c r="AW50" i="7"/>
  <c r="AV48" i="7"/>
  <c r="AP42" i="7"/>
  <c r="AQ43" i="7"/>
  <c r="AT46" i="7"/>
  <c r="AS45" i="7"/>
  <c r="AO41" i="7"/>
  <c r="AU47" i="7"/>
  <c r="AR44" i="7"/>
  <c r="AW49" i="7"/>
  <c r="AX50" i="7"/>
  <c r="AX49" i="7"/>
  <c r="AP41" i="7"/>
  <c r="AQ42" i="7"/>
  <c r="AV47" i="7"/>
  <c r="AW48" i="7"/>
  <c r="AS44" i="7"/>
  <c r="AR43" i="7"/>
  <c r="AT45" i="7"/>
  <c r="AY50" i="7"/>
  <c r="AU46" i="7"/>
  <c r="AR42" i="7"/>
  <c r="AX48" i="7"/>
  <c r="AU45" i="7"/>
  <c r="AZ50" i="7"/>
  <c r="AT44" i="7"/>
  <c r="AQ41" i="7"/>
  <c r="AV46" i="7"/>
  <c r="AS43" i="7"/>
  <c r="AW47" i="7"/>
  <c r="AY49" i="7"/>
  <c r="AX47" i="7"/>
  <c r="AY48" i="7"/>
  <c r="AW46" i="7"/>
  <c r="AR41" i="7"/>
  <c r="AV45" i="7"/>
  <c r="AS42" i="7"/>
  <c r="AU44" i="7"/>
  <c r="AU43" i="7"/>
  <c r="AZ49" i="7"/>
  <c r="AT43" i="7"/>
  <c r="AZ48" i="7"/>
  <c r="AY47" i="7"/>
  <c r="AT41" i="7"/>
  <c r="AX46" i="7"/>
  <c r="AT42" i="7"/>
  <c r="AV44" i="7"/>
  <c r="AS41" i="7"/>
  <c r="AW45" i="7"/>
  <c r="AW44" i="7"/>
  <c r="AU42" i="7"/>
  <c r="AY46" i="7"/>
  <c r="AV43" i="7"/>
  <c r="AZ47" i="7"/>
  <c r="AX45" i="7"/>
  <c r="AY45" i="7"/>
  <c r="AX44" i="7"/>
  <c r="AW43" i="7"/>
  <c r="AU41" i="7"/>
  <c r="AZ46" i="7"/>
  <c r="AV42" i="7"/>
  <c r="AV41" i="7"/>
  <c r="AW42" i="7"/>
  <c r="AX42" i="7"/>
  <c r="AZ44" i="7"/>
  <c r="AY43" i="7"/>
  <c r="AY44" i="7"/>
  <c r="AX43" i="7"/>
  <c r="AW41" i="7"/>
  <c r="AZ45" i="7"/>
  <c r="AY42" i="7"/>
  <c r="AY41" i="7"/>
  <c r="AZ42" i="7"/>
  <c r="AZ43" i="7"/>
  <c r="AX41" i="7"/>
  <c r="C28" i="21" l="1"/>
  <c r="E74" i="13" s="1"/>
  <c r="E71" i="13" s="1"/>
  <c r="D24" i="21"/>
  <c r="D11" i="3"/>
  <c r="C11" i="3"/>
  <c r="AS11" i="3"/>
  <c r="AA11" i="3"/>
  <c r="AY11" i="3"/>
  <c r="AV11" i="3"/>
  <c r="AU11" i="3"/>
  <c r="AT11" i="3"/>
  <c r="AL11" i="3"/>
  <c r="AI11" i="3"/>
  <c r="AG11" i="3"/>
  <c r="E11" i="3"/>
  <c r="AX11" i="3"/>
  <c r="AQ11" i="3"/>
  <c r="AN11" i="3"/>
  <c r="AK11" i="3"/>
  <c r="AJ11" i="3"/>
  <c r="Y11" i="3"/>
  <c r="W11" i="3"/>
  <c r="R11" i="3"/>
  <c r="F11" i="3"/>
  <c r="P11" i="3"/>
  <c r="AD11" i="3"/>
  <c r="AR11" i="3"/>
  <c r="AP11" i="3"/>
  <c r="AO11" i="3"/>
  <c r="AM11" i="3"/>
  <c r="AH11" i="3"/>
  <c r="T11" i="3"/>
  <c r="J11" i="3"/>
  <c r="AB11" i="3"/>
  <c r="S11" i="3"/>
  <c r="X11" i="3"/>
  <c r="M11" i="3"/>
  <c r="AW11" i="3"/>
  <c r="AE11" i="3"/>
  <c r="H11" i="3"/>
  <c r="V11" i="3"/>
  <c r="AF11" i="3"/>
  <c r="K11" i="3"/>
  <c r="Q11" i="3"/>
  <c r="N11" i="3"/>
  <c r="I11" i="3"/>
  <c r="AZ11" i="3"/>
  <c r="O11" i="3"/>
  <c r="L11" i="3"/>
  <c r="U11" i="3"/>
  <c r="Z11" i="3"/>
  <c r="AC11" i="3"/>
  <c r="G11" i="3"/>
  <c r="D28" i="21" l="1"/>
  <c r="F74" i="13" s="1"/>
  <c r="F71" i="13" s="1"/>
  <c r="E24" i="21"/>
  <c r="E28" i="21" l="1"/>
  <c r="G74" i="13" s="1"/>
  <c r="G71" i="13" s="1"/>
  <c r="F24" i="21"/>
  <c r="G24" i="21" l="1"/>
  <c r="F28" i="21"/>
  <c r="H74" i="13" s="1"/>
  <c r="H71" i="13" s="1"/>
  <c r="H24" i="21" l="1"/>
  <c r="G28" i="21"/>
  <c r="I74" i="13" s="1"/>
  <c r="I71" i="13" s="1"/>
  <c r="I24" i="21" l="1"/>
  <c r="H28" i="21"/>
  <c r="J74" i="13" s="1"/>
  <c r="J71" i="13" s="1"/>
  <c r="J24" i="21" l="1"/>
  <c r="I28" i="21"/>
  <c r="K74" i="13" s="1"/>
  <c r="K71" i="13" s="1"/>
  <c r="D38" i="13"/>
  <c r="B5" i="21"/>
  <c r="K24" i="21" l="1"/>
  <c r="K28" i="21" s="1"/>
  <c r="M74" i="13" s="1"/>
  <c r="M71" i="13" s="1"/>
  <c r="J28" i="21"/>
  <c r="L74" i="13" s="1"/>
  <c r="L71" i="13" s="1"/>
  <c r="F21" i="21"/>
  <c r="H77" i="13" s="1"/>
  <c r="B25" i="21"/>
  <c r="D21" i="21"/>
  <c r="F77" i="13" s="1"/>
  <c r="E21" i="21"/>
  <c r="G77" i="13" s="1"/>
  <c r="B21" i="21"/>
  <c r="D77" i="13" s="1"/>
  <c r="C21" i="21"/>
  <c r="E77" i="13" s="1"/>
  <c r="K21" i="21"/>
  <c r="M77" i="13" s="1"/>
  <c r="O21" i="21"/>
  <c r="Q77" i="13" s="1"/>
  <c r="H21" i="21"/>
  <c r="J77" i="13" s="1"/>
  <c r="L21" i="21"/>
  <c r="N77" i="13" s="1"/>
  <c r="P21" i="21"/>
  <c r="R77" i="13" s="1"/>
  <c r="I21" i="21"/>
  <c r="K77" i="13" s="1"/>
  <c r="M21" i="21"/>
  <c r="O77" i="13" s="1"/>
  <c r="G21" i="21"/>
  <c r="I77" i="13" s="1"/>
  <c r="J21" i="21"/>
  <c r="L77" i="13" s="1"/>
  <c r="N21" i="21"/>
  <c r="P77" i="13" s="1"/>
  <c r="C3" i="7"/>
  <c r="C3" i="3"/>
  <c r="C25" i="21" l="1"/>
  <c r="B29" i="21"/>
  <c r="D78" i="13" s="1"/>
  <c r="D75" i="13" s="1"/>
  <c r="S30" i="3"/>
  <c r="AD41" i="3"/>
  <c r="T31" i="3"/>
  <c r="AC40" i="3"/>
  <c r="AG44" i="3"/>
  <c r="AA38" i="3"/>
  <c r="AB34" i="3"/>
  <c r="AJ42" i="3"/>
  <c r="AD36" i="3"/>
  <c r="AF38" i="3"/>
  <c r="AG33" i="3"/>
  <c r="AH34" i="3"/>
  <c r="AE31" i="3"/>
  <c r="AO41" i="3"/>
  <c r="Y41" i="3"/>
  <c r="S35" i="3"/>
  <c r="Z42" i="3"/>
  <c r="R34" i="3"/>
  <c r="M34" i="3"/>
  <c r="N35" i="3"/>
  <c r="N31" i="3"/>
  <c r="X41" i="3"/>
  <c r="W40" i="3"/>
  <c r="O32" i="3"/>
  <c r="AE42" i="3"/>
  <c r="X35" i="3"/>
  <c r="Y36" i="3"/>
  <c r="AA33" i="3"/>
  <c r="AG39" i="3"/>
  <c r="AK43" i="3"/>
  <c r="Y31" i="3"/>
  <c r="AF32" i="3"/>
  <c r="AK37" i="3"/>
  <c r="AL38" i="3"/>
  <c r="AI35" i="3"/>
  <c r="O31" i="3"/>
  <c r="U37" i="3"/>
  <c r="P32" i="3"/>
  <c r="T36" i="3"/>
  <c r="I30" i="3"/>
  <c r="O36" i="3"/>
  <c r="K32" i="3"/>
  <c r="S40" i="3"/>
  <c r="R35" i="3"/>
  <c r="V39" i="3"/>
  <c r="U32" i="3"/>
  <c r="AB39" i="3"/>
  <c r="Z37" i="3"/>
  <c r="W34" i="3"/>
  <c r="AL44" i="3"/>
  <c r="Z32" i="3"/>
  <c r="AE37" i="3"/>
  <c r="AH40" i="3"/>
  <c r="X30" i="3"/>
  <c r="AM39" i="3"/>
  <c r="AD30" i="3"/>
  <c r="AN40" i="3"/>
  <c r="W39" i="3"/>
  <c r="N30" i="3"/>
  <c r="AB44" i="3"/>
  <c r="AA43" i="3"/>
  <c r="Q33" i="3"/>
  <c r="J31" i="3"/>
  <c r="V43" i="3"/>
  <c r="P37" i="3"/>
  <c r="Q38" i="3"/>
  <c r="S36" i="3"/>
  <c r="Q34" i="3"/>
  <c r="P33" i="3"/>
  <c r="AF43" i="3"/>
  <c r="V33" i="3"/>
  <c r="AI41" i="3"/>
  <c r="AC35" i="3"/>
  <c r="AQ43" i="3"/>
  <c r="AP42" i="3"/>
  <c r="AR44" i="3"/>
  <c r="AJ36" i="3"/>
  <c r="V38" i="3"/>
  <c r="X40" i="3"/>
  <c r="L33" i="3"/>
  <c r="W44" i="3"/>
  <c r="R39" i="3"/>
  <c r="T41" i="3"/>
  <c r="U42" i="3"/>
  <c r="Y42" i="3"/>
  <c r="AA44" i="3"/>
  <c r="U38" i="3"/>
  <c r="Z43" i="3"/>
  <c r="T37" i="3"/>
  <c r="M30" i="3"/>
  <c r="V35" i="3"/>
  <c r="AE44" i="3"/>
  <c r="W36" i="3"/>
  <c r="AC42" i="3"/>
  <c r="S38" i="3"/>
  <c r="T39" i="3"/>
  <c r="M32" i="3"/>
  <c r="L31" i="3"/>
  <c r="K31" i="3"/>
  <c r="U41" i="3"/>
  <c r="W43" i="3"/>
  <c r="N34" i="3"/>
  <c r="I32" i="3"/>
  <c r="AL40" i="3"/>
  <c r="AJ38" i="3"/>
  <c r="AC31" i="3"/>
  <c r="AP44" i="3"/>
  <c r="AG34" i="3"/>
  <c r="AL39" i="3"/>
  <c r="E31" i="3"/>
  <c r="L38" i="3"/>
  <c r="G33" i="3"/>
  <c r="J36" i="3"/>
  <c r="T33" i="3"/>
  <c r="U34" i="3"/>
  <c r="S32" i="3"/>
  <c r="W42" i="3"/>
  <c r="O34" i="3"/>
  <c r="P36" i="3"/>
  <c r="S39" i="3"/>
  <c r="R38" i="3"/>
  <c r="O35" i="3"/>
  <c r="H31" i="3"/>
  <c r="O38" i="3"/>
  <c r="P39" i="3"/>
  <c r="Q40" i="3"/>
  <c r="S42" i="3"/>
  <c r="M36" i="3"/>
  <c r="T43" i="3"/>
  <c r="AN42" i="3"/>
  <c r="AD32" i="3"/>
  <c r="AF34" i="3"/>
  <c r="AB30" i="3"/>
  <c r="AK38" i="3"/>
  <c r="AN41" i="3"/>
  <c r="AC30" i="3"/>
  <c r="AO42" i="3"/>
  <c r="AP43" i="3"/>
  <c r="AI36" i="3"/>
  <c r="AQ44" i="3"/>
  <c r="N40" i="3"/>
  <c r="D30" i="3"/>
  <c r="P42" i="3"/>
  <c r="Z39" i="3"/>
  <c r="AB41" i="3"/>
  <c r="Q30" i="3"/>
  <c r="X37" i="3"/>
  <c r="U40" i="3"/>
  <c r="N33" i="3"/>
  <c r="J30" i="3"/>
  <c r="Q37" i="3"/>
  <c r="X44" i="3"/>
  <c r="K34" i="3"/>
  <c r="N37" i="3"/>
  <c r="R41" i="3"/>
  <c r="G30" i="3"/>
  <c r="J33" i="3"/>
  <c r="AK39" i="3"/>
  <c r="AI37" i="3"/>
  <c r="AH36" i="3"/>
  <c r="AO43" i="3"/>
  <c r="AH35" i="3"/>
  <c r="AF33" i="3"/>
  <c r="AE32" i="3"/>
  <c r="AJ37" i="3"/>
  <c r="I35" i="3"/>
  <c r="K37" i="3"/>
  <c r="F32" i="3"/>
  <c r="Q43" i="3"/>
  <c r="R31" i="3"/>
  <c r="Y38" i="3"/>
  <c r="AD43" i="3"/>
  <c r="AA40" i="3"/>
  <c r="R37" i="3"/>
  <c r="V41" i="3"/>
  <c r="Y44" i="3"/>
  <c r="P35" i="3"/>
  <c r="X43" i="3"/>
  <c r="K30" i="3"/>
  <c r="Q36" i="3"/>
  <c r="M33" i="3"/>
  <c r="T40" i="3"/>
  <c r="V42" i="3"/>
  <c r="L32" i="3"/>
  <c r="L35" i="3"/>
  <c r="U44" i="3"/>
  <c r="AE33" i="3"/>
  <c r="AM41" i="3"/>
  <c r="AG35" i="3"/>
  <c r="AD31" i="3"/>
  <c r="AM40" i="3"/>
  <c r="O41" i="3"/>
  <c r="R44" i="3"/>
  <c r="H34" i="3"/>
  <c r="M39" i="3"/>
  <c r="AP40" i="3"/>
  <c r="AK35" i="3"/>
  <c r="AI33" i="3"/>
  <c r="AH32" i="3"/>
  <c r="AR42" i="3"/>
  <c r="AG31" i="3"/>
  <c r="AM37" i="3"/>
  <c r="AF30" i="3"/>
  <c r="AS43" i="3"/>
  <c r="AT44" i="3"/>
  <c r="AQ41" i="3"/>
  <c r="AJ34" i="3"/>
  <c r="AL36" i="3"/>
  <c r="AO39" i="3"/>
  <c r="AN38" i="3"/>
  <c r="AM36" i="3"/>
  <c r="T30" i="3"/>
  <c r="AB38" i="3"/>
  <c r="AC39" i="3"/>
  <c r="X34" i="3"/>
  <c r="V32" i="3"/>
  <c r="S33" i="3"/>
  <c r="AD34" i="3"/>
  <c r="W37" i="3"/>
  <c r="W31" i="3"/>
  <c r="Z34" i="3"/>
  <c r="X32" i="3"/>
  <c r="AG41" i="3"/>
  <c r="T44" i="3"/>
  <c r="R42" i="3"/>
  <c r="Q41" i="3"/>
  <c r="U33" i="3"/>
  <c r="W32" i="3"/>
  <c r="AF41" i="3"/>
  <c r="AG42" i="3"/>
  <c r="AM43" i="3"/>
  <c r="AA31" i="3"/>
  <c r="AG37" i="3"/>
  <c r="AN44" i="3"/>
  <c r="AC33" i="3"/>
  <c r="W35" i="3"/>
  <c r="R30" i="3"/>
  <c r="AB40" i="3"/>
  <c r="AA39" i="3"/>
  <c r="Z33" i="3"/>
  <c r="AF39" i="3"/>
  <c r="Y32" i="3"/>
  <c r="AH41" i="3"/>
  <c r="AG40" i="3"/>
  <c r="AD39" i="3"/>
  <c r="Y39" i="3"/>
  <c r="AF42" i="3"/>
  <c r="AI43" i="3"/>
  <c r="W33" i="3"/>
  <c r="AE41" i="3"/>
  <c r="F30" i="3"/>
  <c r="V36" i="3"/>
  <c r="X38" i="3"/>
  <c r="T34" i="3"/>
  <c r="AD44" i="3"/>
  <c r="R32" i="3"/>
  <c r="Y33" i="3"/>
  <c r="AD38" i="3"/>
  <c r="AC37" i="3"/>
  <c r="V30" i="3"/>
  <c r="N38" i="3"/>
  <c r="G31" i="3"/>
  <c r="AA36" i="3"/>
  <c r="X33" i="3"/>
  <c r="Y34" i="3"/>
  <c r="U30" i="3"/>
  <c r="Z30" i="3"/>
  <c r="AI39" i="3"/>
  <c r="AK41" i="3"/>
  <c r="AB32" i="3"/>
  <c r="T32" i="3"/>
  <c r="Z38" i="3"/>
  <c r="V34" i="3"/>
  <c r="AE43" i="3"/>
  <c r="AI42" i="3"/>
  <c r="AJ43" i="3"/>
  <c r="AL42" i="3"/>
  <c r="AH43" i="3"/>
  <c r="Y35" i="3"/>
  <c r="AJ44" i="3"/>
  <c r="J34" i="3"/>
  <c r="Q31" i="3"/>
  <c r="AJ40" i="3"/>
  <c r="AB42" i="3"/>
  <c r="Z40" i="3"/>
  <c r="AF40" i="3"/>
  <c r="K35" i="3"/>
  <c r="AE38" i="3"/>
  <c r="S43" i="3"/>
  <c r="P40" i="3"/>
  <c r="AB37" i="3"/>
  <c r="Z35" i="3"/>
  <c r="AI44" i="3"/>
  <c r="AH38" i="3"/>
  <c r="AA34" i="3"/>
  <c r="AF36" i="3"/>
  <c r="AE35" i="3"/>
  <c r="AD42" i="3"/>
  <c r="S31" i="3"/>
  <c r="X36" i="3"/>
  <c r="Y37" i="3"/>
  <c r="AB35" i="3"/>
  <c r="X31" i="3"/>
  <c r="AA41" i="3"/>
  <c r="AE39" i="3"/>
  <c r="AA37" i="3"/>
  <c r="O39" i="3"/>
  <c r="AD40" i="3"/>
  <c r="AH44" i="3"/>
  <c r="U31" i="3"/>
  <c r="Z36" i="3"/>
  <c r="AG43" i="3"/>
  <c r="M37" i="3"/>
  <c r="U35" i="3"/>
  <c r="P30" i="3"/>
  <c r="AC43" i="3"/>
  <c r="V31" i="3"/>
  <c r="AB36" i="3"/>
  <c r="AA35" i="3"/>
  <c r="AH42" i="3"/>
  <c r="L36" i="3"/>
  <c r="H32" i="3"/>
  <c r="I33" i="3"/>
  <c r="AE40" i="3"/>
  <c r="AC38" i="3"/>
  <c r="AC41" i="3"/>
  <c r="AD37" i="3"/>
  <c r="W30" i="3"/>
  <c r="AF44" i="3"/>
  <c r="AK44" i="3"/>
  <c r="AC36" i="3"/>
  <c r="AG32" i="3"/>
  <c r="AP41" i="3"/>
  <c r="AN39" i="3"/>
  <c r="AS44" i="3"/>
  <c r="AK36" i="3"/>
  <c r="R40" i="3"/>
  <c r="Q39" i="3"/>
  <c r="M35" i="3"/>
  <c r="H30" i="3"/>
  <c r="S41" i="3"/>
  <c r="AF37" i="3"/>
  <c r="AK42" i="3"/>
  <c r="F31" i="3"/>
  <c r="L37" i="3"/>
  <c r="O40" i="3"/>
  <c r="E30" i="3"/>
  <c r="G32" i="3"/>
  <c r="AZ30" i="3"/>
  <c r="L30" i="3"/>
  <c r="S37" i="3"/>
  <c r="X42" i="3"/>
  <c r="V40" i="3"/>
  <c r="U36" i="3"/>
  <c r="S34" i="3"/>
  <c r="Z41" i="3"/>
  <c r="J37" i="3"/>
  <c r="E32" i="3"/>
  <c r="F33" i="3"/>
  <c r="G34" i="3"/>
  <c r="K38" i="3"/>
  <c r="AE30" i="3"/>
  <c r="AQ42" i="3"/>
  <c r="T42" i="3"/>
  <c r="U43" i="3"/>
  <c r="O37" i="3"/>
  <c r="AH39" i="3"/>
  <c r="Y30" i="3"/>
  <c r="AJ41" i="3"/>
  <c r="AM44" i="3"/>
  <c r="AL43" i="3"/>
  <c r="P41" i="3"/>
  <c r="K36" i="3"/>
  <c r="N32" i="3"/>
  <c r="T38" i="3"/>
  <c r="M31" i="3"/>
  <c r="W41" i="3"/>
  <c r="P34" i="3"/>
  <c r="Q32" i="3"/>
  <c r="X39" i="3"/>
  <c r="W38" i="3"/>
  <c r="P31" i="3"/>
  <c r="O30" i="3"/>
  <c r="O42" i="3"/>
  <c r="P43" i="3"/>
  <c r="N41" i="3"/>
  <c r="AJ35" i="3"/>
  <c r="AL37" i="3"/>
  <c r="AI34" i="3"/>
  <c r="AH33" i="3"/>
  <c r="V44" i="3"/>
  <c r="J32" i="3"/>
  <c r="N36" i="3"/>
  <c r="L34" i="3"/>
  <c r="P38" i="3"/>
  <c r="Z31" i="3"/>
  <c r="AA32" i="3"/>
  <c r="AC34" i="3"/>
  <c r="AD35" i="3"/>
  <c r="J35" i="3"/>
  <c r="R43" i="3"/>
  <c r="Q42" i="3"/>
  <c r="R36" i="3"/>
  <c r="Z44" i="3"/>
  <c r="AC44" i="3"/>
  <c r="AA42" i="3"/>
  <c r="I36" i="3"/>
  <c r="Q44" i="3"/>
  <c r="C30" i="3"/>
  <c r="C12" i="3" s="1"/>
  <c r="C10" i="6" s="1"/>
  <c r="AM38" i="3"/>
  <c r="AR43" i="3"/>
  <c r="AF31" i="3"/>
  <c r="AO40" i="3"/>
  <c r="I31" i="3"/>
  <c r="K33" i="3"/>
  <c r="AE36" i="3"/>
  <c r="AB33" i="3"/>
  <c r="AI40" i="3"/>
  <c r="AG38" i="3"/>
  <c r="I34" i="3"/>
  <c r="S44" i="3"/>
  <c r="M38" i="3"/>
  <c r="H33" i="3"/>
  <c r="N39" i="3"/>
  <c r="O33" i="3"/>
  <c r="Y43" i="3"/>
  <c r="Q35" i="3"/>
  <c r="U39" i="3"/>
  <c r="AB43" i="3"/>
  <c r="R33" i="3"/>
  <c r="V37" i="3"/>
  <c r="Y40" i="3"/>
  <c r="T35" i="3"/>
  <c r="D31" i="3"/>
  <c r="H35" i="3"/>
  <c r="M40" i="3"/>
  <c r="L39" i="3"/>
  <c r="AL41" i="3"/>
  <c r="AH37" i="3"/>
  <c r="AO44" i="3"/>
  <c r="AO38" i="3"/>
  <c r="AQ40" i="3"/>
  <c r="AJ33" i="3"/>
  <c r="AP39" i="3"/>
  <c r="AN37" i="3"/>
  <c r="AJ39" i="3"/>
  <c r="AK40" i="3"/>
  <c r="AC32" i="3"/>
  <c r="AI38" i="3"/>
  <c r="AR41" i="3"/>
  <c r="AK34" i="3"/>
  <c r="AH31" i="3"/>
  <c r="AS42" i="3"/>
  <c r="AM42" i="3"/>
  <c r="AF35" i="3"/>
  <c r="AA30" i="3"/>
  <c r="AE34" i="3"/>
  <c r="AI32" i="3"/>
  <c r="AU44" i="3"/>
  <c r="AG36" i="3"/>
  <c r="AB31" i="3"/>
  <c r="AD33" i="3"/>
  <c r="AN43" i="3"/>
  <c r="AT43" i="3"/>
  <c r="AG30" i="3"/>
  <c r="AL35" i="3"/>
  <c r="AU43" i="3"/>
  <c r="AS41" i="3"/>
  <c r="AH30" i="3"/>
  <c r="AI31" i="3"/>
  <c r="AJ32" i="3"/>
  <c r="AT42" i="3"/>
  <c r="AQ39" i="3"/>
  <c r="AL34" i="3"/>
  <c r="AN36" i="3"/>
  <c r="AP38" i="3"/>
  <c r="AK33" i="3"/>
  <c r="AO37" i="3"/>
  <c r="AM35" i="3"/>
  <c r="AR40" i="3"/>
  <c r="AV44" i="3"/>
  <c r="AW44" i="3"/>
  <c r="AP37" i="3"/>
  <c r="AJ31" i="3"/>
  <c r="AL33" i="3"/>
  <c r="AU42" i="3"/>
  <c r="AI30" i="3"/>
  <c r="AK32" i="3"/>
  <c r="AS40" i="3"/>
  <c r="AQ38" i="3"/>
  <c r="AO36" i="3"/>
  <c r="AN35" i="3"/>
  <c r="AR39" i="3"/>
  <c r="AV43" i="3"/>
  <c r="AM34" i="3"/>
  <c r="AT41" i="3"/>
  <c r="AP36" i="3"/>
  <c r="AV42" i="3"/>
  <c r="AL32" i="3"/>
  <c r="AO35" i="3"/>
  <c r="AU41" i="3"/>
  <c r="AQ37" i="3"/>
  <c r="AK31" i="3"/>
  <c r="AS39" i="3"/>
  <c r="AT40" i="3"/>
  <c r="AJ30" i="3"/>
  <c r="AW43" i="3"/>
  <c r="AM33" i="3"/>
  <c r="AR38" i="3"/>
  <c r="AN34" i="3"/>
  <c r="AX44" i="3"/>
  <c r="AS38" i="3"/>
  <c r="AM32" i="3"/>
  <c r="AU40" i="3"/>
  <c r="AY44" i="3"/>
  <c r="AQ36" i="3"/>
  <c r="AP35" i="3"/>
  <c r="AK30" i="3"/>
  <c r="AX43" i="3"/>
  <c r="AT39" i="3"/>
  <c r="AR37" i="3"/>
  <c r="AV41" i="3"/>
  <c r="AO34" i="3"/>
  <c r="AL31" i="3"/>
  <c r="AN33" i="3"/>
  <c r="AW42" i="3"/>
  <c r="AV40" i="3"/>
  <c r="AY43" i="3"/>
  <c r="AN32" i="3"/>
  <c r="AP34" i="3"/>
  <c r="AU39" i="3"/>
  <c r="AQ35" i="3"/>
  <c r="AR36" i="3"/>
  <c r="AX42" i="3"/>
  <c r="AS37" i="3"/>
  <c r="AT38" i="3"/>
  <c r="AZ44" i="3"/>
  <c r="AW41" i="3"/>
  <c r="AO33" i="3"/>
  <c r="AM31" i="3"/>
  <c r="AL30" i="3"/>
  <c r="AZ43" i="3"/>
  <c r="AM30" i="3"/>
  <c r="AT37" i="3"/>
  <c r="AN31" i="3"/>
  <c r="AX41" i="3"/>
  <c r="AV39" i="3"/>
  <c r="AO32" i="3"/>
  <c r="AR35" i="3"/>
  <c r="AP33" i="3"/>
  <c r="AW40" i="3"/>
  <c r="AQ34" i="3"/>
  <c r="AS36" i="3"/>
  <c r="AU38" i="3"/>
  <c r="AY42" i="3"/>
  <c r="AV38" i="3"/>
  <c r="AT36" i="3"/>
  <c r="AQ33" i="3"/>
  <c r="AO31" i="3"/>
  <c r="AR34" i="3"/>
  <c r="AZ42" i="3"/>
  <c r="AW39" i="3"/>
  <c r="AS35" i="3"/>
  <c r="AY41" i="3"/>
  <c r="AU37" i="3"/>
  <c r="AN30" i="3"/>
  <c r="AP32" i="3"/>
  <c r="AX40" i="3"/>
  <c r="AX39" i="3"/>
  <c r="AT35" i="3"/>
  <c r="AP31" i="3"/>
  <c r="AZ41" i="3"/>
  <c r="AU36" i="3"/>
  <c r="AR33" i="3"/>
  <c r="AV37" i="3"/>
  <c r="AW38" i="3"/>
  <c r="AO30" i="3"/>
  <c r="AS34" i="3"/>
  <c r="AY40" i="3"/>
  <c r="AQ32" i="3"/>
  <c r="AT34" i="3"/>
  <c r="AV36" i="3"/>
  <c r="AW37" i="3"/>
  <c r="AU35" i="3"/>
  <c r="AZ40" i="3"/>
  <c r="AX38" i="3"/>
  <c r="AQ31" i="3"/>
  <c r="AS33" i="3"/>
  <c r="AP30" i="3"/>
  <c r="AR32" i="3"/>
  <c r="AY39" i="3"/>
  <c r="AR31" i="3"/>
  <c r="AY38" i="3"/>
  <c r="AW36" i="3"/>
  <c r="AX37" i="3"/>
  <c r="AV35" i="3"/>
  <c r="AZ39" i="3"/>
  <c r="AT33" i="3"/>
  <c r="AQ30" i="3"/>
  <c r="AU34" i="3"/>
  <c r="AS32" i="3"/>
  <c r="AR30" i="3"/>
  <c r="AU33" i="3"/>
  <c r="AV34" i="3"/>
  <c r="AX36" i="3"/>
  <c r="AY37" i="3"/>
  <c r="AS31" i="3"/>
  <c r="AZ38" i="3"/>
  <c r="AW35" i="3"/>
  <c r="AT32" i="3"/>
  <c r="AX35" i="3"/>
  <c r="AS30" i="3"/>
  <c r="AT31" i="3"/>
  <c r="AU32" i="3"/>
  <c r="AW34" i="3"/>
  <c r="AZ37" i="3"/>
  <c r="AY36" i="3"/>
  <c r="AV33" i="3"/>
  <c r="AZ36" i="3"/>
  <c r="AY35" i="3"/>
  <c r="AT30" i="3"/>
  <c r="AU31" i="3"/>
  <c r="AW33" i="3"/>
  <c r="AX34" i="3"/>
  <c r="AV32" i="3"/>
  <c r="AX33" i="3"/>
  <c r="AU30" i="3"/>
  <c r="AV31" i="3"/>
  <c r="AZ35" i="3"/>
  <c r="AY34" i="3"/>
  <c r="AW32" i="3"/>
  <c r="AV30" i="3"/>
  <c r="AY33" i="3"/>
  <c r="AZ34" i="3"/>
  <c r="AW31" i="3"/>
  <c r="AX32" i="3"/>
  <c r="AW30" i="3"/>
  <c r="AZ33" i="3"/>
  <c r="AY32" i="3"/>
  <c r="AX31" i="3"/>
  <c r="AY30" i="3"/>
  <c r="AZ31" i="3"/>
  <c r="AZ32" i="3"/>
  <c r="AY31" i="3"/>
  <c r="AX30" i="3"/>
  <c r="AP63" i="7"/>
  <c r="AD60" i="7"/>
  <c r="AA57" i="7"/>
  <c r="AB58" i="7"/>
  <c r="AC59" i="7"/>
  <c r="AH64" i="7"/>
  <c r="W55" i="7"/>
  <c r="AG65" i="7"/>
  <c r="AI67" i="7"/>
  <c r="AC61" i="7"/>
  <c r="AD62" i="7"/>
  <c r="AG67" i="7"/>
  <c r="AF66" i="7"/>
  <c r="Z59" i="7"/>
  <c r="AE64" i="7"/>
  <c r="U54" i="7"/>
  <c r="V57" i="7"/>
  <c r="Y60" i="7"/>
  <c r="AB63" i="7"/>
  <c r="AE66" i="7"/>
  <c r="AD59" i="7"/>
  <c r="AE60" i="7"/>
  <c r="AH63" i="7"/>
  <c r="X53" i="7"/>
  <c r="AG62" i="7"/>
  <c r="N61" i="7"/>
  <c r="T67" i="7"/>
  <c r="AE61" i="7"/>
  <c r="X54" i="7"/>
  <c r="W53" i="7"/>
  <c r="X56" i="7"/>
  <c r="AB60" i="7"/>
  <c r="Z58" i="7"/>
  <c r="AC63" i="7"/>
  <c r="AE65" i="7"/>
  <c r="AB62" i="7"/>
  <c r="T54" i="7"/>
  <c r="W56" i="7"/>
  <c r="AB61" i="7"/>
  <c r="AA60" i="7"/>
  <c r="AF65" i="7"/>
  <c r="AA62" i="7"/>
  <c r="W58" i="7"/>
  <c r="Z61" i="7"/>
  <c r="Y54" i="7"/>
  <c r="AL67" i="7"/>
  <c r="AK66" i="7"/>
  <c r="H55" i="7"/>
  <c r="O62" i="7"/>
  <c r="L59" i="7"/>
  <c r="AJ66" i="7"/>
  <c r="Z56" i="7"/>
  <c r="AI65" i="7"/>
  <c r="AE63" i="7"/>
  <c r="AA59" i="7"/>
  <c r="V54" i="7"/>
  <c r="U53" i="7"/>
  <c r="U55" i="7"/>
  <c r="X58" i="7"/>
  <c r="AD64" i="7"/>
  <c r="AA61" i="7"/>
  <c r="W57" i="7"/>
  <c r="AH67" i="7"/>
  <c r="AC62" i="7"/>
  <c r="AG66" i="7"/>
  <c r="AC64" i="7"/>
  <c r="X59" i="7"/>
  <c r="U56" i="7"/>
  <c r="Z55" i="7"/>
  <c r="AB57" i="7"/>
  <c r="AJ65" i="7"/>
  <c r="AA56" i="7"/>
  <c r="AF61" i="7"/>
  <c r="I56" i="7"/>
  <c r="P63" i="7"/>
  <c r="Q64" i="7"/>
  <c r="AF62" i="7"/>
  <c r="AG63" i="7"/>
  <c r="AK67" i="7"/>
  <c r="Y55" i="7"/>
  <c r="AF64" i="7"/>
  <c r="AH66" i="7"/>
  <c r="Y57" i="7"/>
  <c r="Y59" i="7"/>
  <c r="Z60" i="7"/>
  <c r="S53" i="7"/>
  <c r="V56" i="7"/>
  <c r="Y58" i="7"/>
  <c r="T53" i="7"/>
  <c r="V55" i="7"/>
  <c r="AD63" i="7"/>
  <c r="X57" i="7"/>
  <c r="T55" i="7"/>
  <c r="AD65" i="7"/>
  <c r="S54" i="7"/>
  <c r="R53" i="7"/>
  <c r="AF67" i="7"/>
  <c r="AI64" i="7"/>
  <c r="AC58" i="7"/>
  <c r="J57" i="7"/>
  <c r="R65" i="7"/>
  <c r="F53" i="7"/>
  <c r="K58" i="7"/>
  <c r="S66" i="7"/>
  <c r="G54" i="7"/>
  <c r="W60" i="7"/>
  <c r="AD67" i="7"/>
  <c r="AC66" i="7"/>
  <c r="AB65" i="7"/>
  <c r="T56" i="7"/>
  <c r="V58" i="7"/>
  <c r="AA63" i="7"/>
  <c r="AE67" i="7"/>
  <c r="K53" i="7"/>
  <c r="X66" i="7"/>
  <c r="L54" i="7"/>
  <c r="AK64" i="7"/>
  <c r="AC56" i="7"/>
  <c r="AG60" i="7"/>
  <c r="AE58" i="7"/>
  <c r="AD57" i="7"/>
  <c r="AC54" i="7"/>
  <c r="AH59" i="7"/>
  <c r="AI60" i="7"/>
  <c r="AJ61" i="7"/>
  <c r="AF63" i="7"/>
  <c r="AE62" i="7"/>
  <c r="Y56" i="7"/>
  <c r="AJ67" i="7"/>
  <c r="Q54" i="7"/>
  <c r="Y62" i="7"/>
  <c r="V59" i="7"/>
  <c r="T57" i="7"/>
  <c r="U57" i="7"/>
  <c r="W59" i="7"/>
  <c r="Z62" i="7"/>
  <c r="AC65" i="7"/>
  <c r="T62" i="7"/>
  <c r="V64" i="7"/>
  <c r="N56" i="7"/>
  <c r="U63" i="7"/>
  <c r="AN67" i="7"/>
  <c r="Z53" i="7"/>
  <c r="AG58" i="7"/>
  <c r="AE56" i="7"/>
  <c r="AM64" i="7"/>
  <c r="AL63" i="7"/>
  <c r="W54" i="7"/>
  <c r="AC60" i="7"/>
  <c r="V53" i="7"/>
  <c r="M60" i="7"/>
  <c r="AA64" i="7"/>
  <c r="X61" i="7"/>
  <c r="P53" i="7"/>
  <c r="AB64" i="7"/>
  <c r="Y61" i="7"/>
  <c r="S55" i="7"/>
  <c r="Q59" i="7"/>
  <c r="P58" i="7"/>
  <c r="S61" i="7"/>
  <c r="AB55" i="7"/>
  <c r="AF59" i="7"/>
  <c r="AH61" i="7"/>
  <c r="AB53" i="7"/>
  <c r="AF57" i="7"/>
  <c r="AN65" i="7"/>
  <c r="AH65" i="7"/>
  <c r="Z57" i="7"/>
  <c r="AA58" i="7"/>
  <c r="R55" i="7"/>
  <c r="S56" i="7"/>
  <c r="Z63" i="7"/>
  <c r="U58" i="7"/>
  <c r="X60" i="7"/>
  <c r="R54" i="7"/>
  <c r="Q53" i="7"/>
  <c r="AD66" i="7"/>
  <c r="W65" i="7"/>
  <c r="M55" i="7"/>
  <c r="R60" i="7"/>
  <c r="O57" i="7"/>
  <c r="Y67" i="7"/>
  <c r="AA54" i="7"/>
  <c r="AL65" i="7"/>
  <c r="AI62" i="7"/>
  <c r="AM66" i="7"/>
  <c r="AJ63" i="7"/>
  <c r="AK62" i="7"/>
  <c r="AP67" i="7"/>
  <c r="AO66" i="7"/>
  <c r="AD55" i="7"/>
  <c r="AG64" i="7"/>
  <c r="AB59" i="7"/>
  <c r="AD61" i="7"/>
  <c r="AI66" i="7"/>
  <c r="X55" i="7"/>
  <c r="AT67" i="7"/>
  <c r="AG54" i="7"/>
  <c r="AH55" i="7"/>
  <c r="AR65" i="7"/>
  <c r="AQ64" i="7"/>
  <c r="AO62" i="7"/>
  <c r="AS66" i="7"/>
  <c r="AN61" i="7"/>
  <c r="AM60" i="7"/>
  <c r="AL59" i="7"/>
  <c r="AF53" i="7"/>
  <c r="AJ57" i="7"/>
  <c r="AI56" i="7"/>
  <c r="AK58" i="7"/>
  <c r="AK57" i="7"/>
  <c r="O58" i="7"/>
  <c r="AQ67" i="7"/>
  <c r="J59" i="7"/>
  <c r="AI59" i="7"/>
  <c r="P65" i="7"/>
  <c r="N63" i="7"/>
  <c r="E54" i="7"/>
  <c r="AE55" i="7"/>
  <c r="AG57" i="7"/>
  <c r="AO65" i="7"/>
  <c r="P59" i="7"/>
  <c r="R57" i="7"/>
  <c r="T63" i="7"/>
  <c r="R61" i="7"/>
  <c r="W66" i="7"/>
  <c r="O54" i="7"/>
  <c r="Y64" i="7"/>
  <c r="T59" i="7"/>
  <c r="AA66" i="7"/>
  <c r="AJ59" i="7"/>
  <c r="AN63" i="7"/>
  <c r="U61" i="7"/>
  <c r="N54" i="7"/>
  <c r="P62" i="7"/>
  <c r="Q61" i="7"/>
  <c r="I58" i="7"/>
  <c r="K60" i="7"/>
  <c r="AC53" i="7"/>
  <c r="H57" i="7"/>
  <c r="G56" i="7"/>
  <c r="D53" i="7"/>
  <c r="AH58" i="7"/>
  <c r="AN64" i="7"/>
  <c r="AF56" i="7"/>
  <c r="Q60" i="7"/>
  <c r="S62" i="7"/>
  <c r="Q56" i="7"/>
  <c r="Z65" i="7"/>
  <c r="N53" i="7"/>
  <c r="P55" i="7"/>
  <c r="AF55" i="7"/>
  <c r="AM62" i="7"/>
  <c r="AE54" i="7"/>
  <c r="AI58" i="7"/>
  <c r="AL61" i="7"/>
  <c r="AO64" i="7"/>
  <c r="Z66" i="7"/>
  <c r="K57" i="7"/>
  <c r="J56" i="7"/>
  <c r="M59" i="7"/>
  <c r="O64" i="7"/>
  <c r="Q66" i="7"/>
  <c r="AL62" i="7"/>
  <c r="R67" i="7"/>
  <c r="M62" i="7"/>
  <c r="N57" i="7"/>
  <c r="AJ60" i="7"/>
  <c r="AD54" i="7"/>
  <c r="J53" i="7"/>
  <c r="W62" i="7"/>
  <c r="M56" i="7"/>
  <c r="L55" i="7"/>
  <c r="V61" i="7"/>
  <c r="X63" i="7"/>
  <c r="S58" i="7"/>
  <c r="AG56" i="7"/>
  <c r="AD53" i="7"/>
  <c r="S59" i="7"/>
  <c r="L61" i="7"/>
  <c r="F55" i="7"/>
  <c r="AP66" i="7"/>
  <c r="AK61" i="7"/>
  <c r="AM63" i="7"/>
  <c r="V65" i="7"/>
  <c r="AB67" i="7"/>
  <c r="K54" i="7"/>
  <c r="U64" i="7"/>
  <c r="X67" i="7"/>
  <c r="U60" i="7"/>
  <c r="I55" i="7"/>
  <c r="AH57" i="7"/>
  <c r="AP65" i="7"/>
  <c r="AQ66" i="7"/>
  <c r="AR67" i="7"/>
  <c r="AK60" i="7"/>
  <c r="U67" i="7"/>
  <c r="V62" i="7"/>
  <c r="P56" i="7"/>
  <c r="O55" i="7"/>
  <c r="O59" i="7"/>
  <c r="S63" i="7"/>
  <c r="V66" i="7"/>
  <c r="N60" i="7"/>
  <c r="G53" i="7"/>
  <c r="Q63" i="7"/>
  <c r="H54" i="7"/>
  <c r="AF54" i="7"/>
  <c r="AL60" i="7"/>
  <c r="AE53" i="7"/>
  <c r="AQ65" i="7"/>
  <c r="AC55" i="7"/>
  <c r="AM65" i="7"/>
  <c r="AD56" i="7"/>
  <c r="AB54" i="7"/>
  <c r="AK63" i="7"/>
  <c r="AF58" i="7"/>
  <c r="P61" i="7"/>
  <c r="R63" i="7"/>
  <c r="U66" i="7"/>
  <c r="K56" i="7"/>
  <c r="N59" i="7"/>
  <c r="AK65" i="7"/>
  <c r="AE59" i="7"/>
  <c r="AA55" i="7"/>
  <c r="AM67" i="7"/>
  <c r="M61" i="7"/>
  <c r="H56" i="7"/>
  <c r="AA67" i="7"/>
  <c r="Y65" i="7"/>
  <c r="T60" i="7"/>
  <c r="K55" i="7"/>
  <c r="M57" i="7"/>
  <c r="O61" i="7"/>
  <c r="AP64" i="7"/>
  <c r="AO63" i="7"/>
  <c r="AI57" i="7"/>
  <c r="AI61" i="7"/>
  <c r="AG59" i="7"/>
  <c r="AL64" i="7"/>
  <c r="T65" i="7"/>
  <c r="H53" i="7"/>
  <c r="I54" i="7"/>
  <c r="M58" i="7"/>
  <c r="S64" i="7"/>
  <c r="AF60" i="7"/>
  <c r="AD58" i="7"/>
  <c r="AH62" i="7"/>
  <c r="AL66" i="7"/>
  <c r="O63" i="7"/>
  <c r="M53" i="7"/>
  <c r="R58" i="7"/>
  <c r="P60" i="7"/>
  <c r="T64" i="7"/>
  <c r="L56" i="7"/>
  <c r="U65" i="7"/>
  <c r="W67" i="7"/>
  <c r="I53" i="7"/>
  <c r="L58" i="7"/>
  <c r="AN62" i="7"/>
  <c r="AH56" i="7"/>
  <c r="AR66" i="7"/>
  <c r="AJ58" i="7"/>
  <c r="AG55" i="7"/>
  <c r="AJ62" i="7"/>
  <c r="AO67" i="7"/>
  <c r="AN66" i="7"/>
  <c r="AE57" i="7"/>
  <c r="Q62" i="7"/>
  <c r="L57" i="7"/>
  <c r="O60" i="7"/>
  <c r="AJ64" i="7"/>
  <c r="AG61" i="7"/>
  <c r="Y53" i="7"/>
  <c r="N62" i="7"/>
  <c r="Q57" i="7"/>
  <c r="W63" i="7"/>
  <c r="X64" i="7"/>
  <c r="J54" i="7"/>
  <c r="R62" i="7"/>
  <c r="N58" i="7"/>
  <c r="S65" i="7"/>
  <c r="R64" i="7"/>
  <c r="T66" i="7"/>
  <c r="AK59" i="7"/>
  <c r="AM61" i="7"/>
  <c r="AS67" i="7"/>
  <c r="AA53" i="7"/>
  <c r="AH60" i="7"/>
  <c r="V67" i="7"/>
  <c r="J55" i="7"/>
  <c r="AI63" i="7"/>
  <c r="AB56" i="7"/>
  <c r="Z54" i="7"/>
  <c r="AC57" i="7"/>
  <c r="K59" i="7"/>
  <c r="Q65" i="7"/>
  <c r="L60" i="7"/>
  <c r="I57" i="7"/>
  <c r="X65" i="7"/>
  <c r="R59" i="7"/>
  <c r="Z67" i="7"/>
  <c r="U62" i="7"/>
  <c r="AB66" i="7"/>
  <c r="X62" i="7"/>
  <c r="D54" i="7"/>
  <c r="C53" i="7"/>
  <c r="C20" i="7" s="1"/>
  <c r="J60" i="7"/>
  <c r="M63" i="7"/>
  <c r="Q67" i="7"/>
  <c r="AN60" i="7"/>
  <c r="AP62" i="7"/>
  <c r="AL57" i="7"/>
  <c r="AS64" i="7"/>
  <c r="AV67" i="7"/>
  <c r="AJ55" i="7"/>
  <c r="AI54" i="7"/>
  <c r="AO60" i="7"/>
  <c r="AT65" i="7"/>
  <c r="J58" i="7"/>
  <c r="S67" i="7"/>
  <c r="F54" i="7"/>
  <c r="O56" i="7"/>
  <c r="W64" i="7"/>
  <c r="P57" i="7"/>
  <c r="T58" i="7"/>
  <c r="AA65" i="7"/>
  <c r="R56" i="7"/>
  <c r="U59" i="7"/>
  <c r="AC67" i="7"/>
  <c r="K61" i="7"/>
  <c r="G57" i="7"/>
  <c r="N64" i="7"/>
  <c r="AJ56" i="7"/>
  <c r="AH54" i="7"/>
  <c r="AO61" i="7"/>
  <c r="AU66" i="7"/>
  <c r="AP61" i="7"/>
  <c r="AM58" i="7"/>
  <c r="AK56" i="7"/>
  <c r="AS65" i="7"/>
  <c r="G55" i="7"/>
  <c r="R66" i="7"/>
  <c r="Y66" i="7"/>
  <c r="Q58" i="7"/>
  <c r="V63" i="7"/>
  <c r="Y63" i="7"/>
  <c r="V60" i="7"/>
  <c r="P54" i="7"/>
  <c r="Z64" i="7"/>
  <c r="Q55" i="7"/>
  <c r="O53" i="7"/>
  <c r="L62" i="7"/>
  <c r="O65" i="7"/>
  <c r="P66" i="7"/>
  <c r="AQ63" i="7"/>
  <c r="AN59" i="7"/>
  <c r="P64" i="7"/>
  <c r="E53" i="7"/>
  <c r="AZ53" i="7"/>
  <c r="S60" i="7"/>
  <c r="T61" i="7"/>
  <c r="M54" i="7"/>
  <c r="L53" i="7"/>
  <c r="N55" i="7"/>
  <c r="W61" i="7"/>
  <c r="S57" i="7"/>
  <c r="F56" i="7"/>
  <c r="I59" i="7"/>
  <c r="H58" i="7"/>
  <c r="E55" i="7"/>
  <c r="AI55" i="7"/>
  <c r="AL58" i="7"/>
  <c r="AT66" i="7"/>
  <c r="AU67" i="7"/>
  <c r="AM59" i="7"/>
  <c r="AR64" i="7"/>
  <c r="AG53" i="7"/>
  <c r="AR63" i="7"/>
  <c r="AQ62" i="7"/>
  <c r="AH53" i="7"/>
  <c r="AV66" i="7"/>
  <c r="AR62" i="7"/>
  <c r="AX67" i="7"/>
  <c r="AM56" i="7"/>
  <c r="AW66" i="7"/>
  <c r="AU64" i="7"/>
  <c r="AM57" i="7"/>
  <c r="AW67" i="7"/>
  <c r="AP60" i="7"/>
  <c r="AP59" i="7"/>
  <c r="AV65" i="7"/>
  <c r="AQ60" i="7"/>
  <c r="AS62" i="7"/>
  <c r="AN57" i="7"/>
  <c r="AK55" i="7"/>
  <c r="AI53" i="7"/>
  <c r="AT64" i="7"/>
  <c r="AQ61" i="7"/>
  <c r="AO59" i="7"/>
  <c r="AL56" i="7"/>
  <c r="AS63" i="7"/>
  <c r="AN58" i="7"/>
  <c r="AU65" i="7"/>
  <c r="AJ54" i="7"/>
  <c r="AT63" i="7"/>
  <c r="AJ53" i="7"/>
  <c r="AR61" i="7"/>
  <c r="AK54" i="7"/>
  <c r="AO58" i="7"/>
  <c r="AL55" i="7"/>
  <c r="AP58" i="7"/>
  <c r="AV64" i="7"/>
  <c r="AX66" i="7"/>
  <c r="AU63" i="7"/>
  <c r="AR60" i="7"/>
  <c r="AQ59" i="7"/>
  <c r="AO57" i="7"/>
  <c r="AN56" i="7"/>
  <c r="AW65" i="7"/>
  <c r="AS61" i="7"/>
  <c r="AY67" i="7"/>
  <c r="AT62" i="7"/>
  <c r="AL54" i="7"/>
  <c r="AK53" i="7"/>
  <c r="AM55" i="7"/>
  <c r="AQ58" i="7"/>
  <c r="AZ67" i="7"/>
  <c r="AL53" i="7"/>
  <c r="AV63" i="7"/>
  <c r="AM53" i="7"/>
  <c r="AT60" i="7"/>
  <c r="AN54" i="7"/>
  <c r="AV62" i="7"/>
  <c r="AR59" i="7"/>
  <c r="AY66" i="7"/>
  <c r="AX65" i="7"/>
  <c r="AS59" i="7"/>
  <c r="AP56" i="7"/>
  <c r="AX64" i="7"/>
  <c r="AR58" i="7"/>
  <c r="AQ57" i="7"/>
  <c r="AT61" i="7"/>
  <c r="AO56" i="7"/>
  <c r="AM54" i="7"/>
  <c r="AS60" i="7"/>
  <c r="AW63" i="7"/>
  <c r="AO55" i="7"/>
  <c r="AZ66" i="7"/>
  <c r="AY65" i="7"/>
  <c r="AU61" i="7"/>
  <c r="AW64" i="7"/>
  <c r="AU62" i="7"/>
  <c r="AN55" i="7"/>
  <c r="AP57" i="7"/>
  <c r="AW62" i="7"/>
  <c r="AQ56" i="7"/>
  <c r="AU60" i="7"/>
  <c r="AY64" i="7"/>
  <c r="AR57" i="7"/>
  <c r="AT59" i="7"/>
  <c r="AN53" i="7"/>
  <c r="AV61" i="7"/>
  <c r="AO54" i="7"/>
  <c r="AX63" i="7"/>
  <c r="AS58" i="7"/>
  <c r="AV60" i="7"/>
  <c r="AZ65" i="7"/>
  <c r="AP55" i="7"/>
  <c r="AP54" i="7"/>
  <c r="AY63" i="7"/>
  <c r="AX62" i="7"/>
  <c r="AW61" i="7"/>
  <c r="AO53" i="7"/>
  <c r="AU59" i="7"/>
  <c r="AR56" i="7"/>
  <c r="AT58" i="7"/>
  <c r="AS57" i="7"/>
  <c r="AQ55" i="7"/>
  <c r="AZ64" i="7"/>
  <c r="AZ63" i="7"/>
  <c r="AV59" i="7"/>
  <c r="AT57" i="7"/>
  <c r="AS56" i="7"/>
  <c r="AR55" i="7"/>
  <c r="AQ54" i="7"/>
  <c r="AP53" i="7"/>
  <c r="AU58" i="7"/>
  <c r="AX61" i="7"/>
  <c r="AY62" i="7"/>
  <c r="AW60" i="7"/>
  <c r="AR54" i="7"/>
  <c r="AT56" i="7"/>
  <c r="AU57" i="7"/>
  <c r="AX60" i="7"/>
  <c r="AZ62" i="7"/>
  <c r="AW59" i="7"/>
  <c r="AY61" i="7"/>
  <c r="AT55" i="7"/>
  <c r="AQ53" i="7"/>
  <c r="AS55" i="7"/>
  <c r="AV58" i="7"/>
  <c r="AR53" i="7"/>
  <c r="AU56" i="7"/>
  <c r="AS54" i="7"/>
  <c r="AW58" i="7"/>
  <c r="AX59" i="7"/>
  <c r="AV57" i="7"/>
  <c r="AY60" i="7"/>
  <c r="AZ61" i="7"/>
  <c r="AS53" i="7"/>
  <c r="AU55" i="7"/>
  <c r="AW57" i="7"/>
  <c r="AX58" i="7"/>
  <c r="AZ60" i="7"/>
  <c r="AV56" i="7"/>
  <c r="AT54" i="7"/>
  <c r="AY59" i="7"/>
  <c r="AW56" i="7"/>
  <c r="AU54" i="7"/>
  <c r="AZ59" i="7"/>
  <c r="AX57" i="7"/>
  <c r="AT53" i="7"/>
  <c r="AY58" i="7"/>
  <c r="AV55" i="7"/>
  <c r="AY57" i="7"/>
  <c r="AU53" i="7"/>
  <c r="AW55" i="7"/>
  <c r="AZ57" i="7"/>
  <c r="AV54" i="7"/>
  <c r="AX56" i="7"/>
  <c r="AZ58" i="7"/>
  <c r="AY55" i="7"/>
  <c r="AW53" i="7"/>
  <c r="AV53" i="7"/>
  <c r="AZ56" i="7"/>
  <c r="AX54" i="7"/>
  <c r="AX55" i="7"/>
  <c r="AW54" i="7"/>
  <c r="AY56" i="7"/>
  <c r="AZ54" i="7"/>
  <c r="AY53" i="7"/>
  <c r="AX53" i="7"/>
  <c r="AZ55" i="7"/>
  <c r="AY54" i="7"/>
  <c r="D84" i="13" l="1"/>
  <c r="D25" i="21"/>
  <c r="C29" i="21"/>
  <c r="E78" i="13" s="1"/>
  <c r="E75" i="13" s="1"/>
  <c r="C112" i="7"/>
  <c r="AV12" i="3"/>
  <c r="AV10" i="6" s="1"/>
  <c r="AA12" i="3"/>
  <c r="AA10" i="6" s="1"/>
  <c r="AS12" i="3"/>
  <c r="AS10" i="6" s="1"/>
  <c r="H12" i="3"/>
  <c r="H10" i="6" s="1"/>
  <c r="W12" i="3"/>
  <c r="W10" i="6" s="1"/>
  <c r="AR12" i="3"/>
  <c r="AR10" i="6" s="1"/>
  <c r="AN12" i="3"/>
  <c r="AN10" i="6" s="1"/>
  <c r="V12" i="3"/>
  <c r="V10" i="6" s="1"/>
  <c r="AU12" i="3"/>
  <c r="AU10" i="6" s="1"/>
  <c r="AQ12" i="3"/>
  <c r="AQ10" i="6" s="1"/>
  <c r="AM12" i="3"/>
  <c r="AM10" i="6" s="1"/>
  <c r="AI12" i="3"/>
  <c r="AI10" i="6" s="1"/>
  <c r="O12" i="3"/>
  <c r="O10" i="6" s="1"/>
  <c r="E12" i="3"/>
  <c r="E10" i="6" s="1"/>
  <c r="P12" i="3"/>
  <c r="P10" i="6" s="1"/>
  <c r="Z12" i="3"/>
  <c r="Z10" i="6" s="1"/>
  <c r="F12" i="3"/>
  <c r="F10" i="6" s="1"/>
  <c r="AF12" i="3"/>
  <c r="AF10" i="6" s="1"/>
  <c r="K12" i="3"/>
  <c r="K10" i="6" s="1"/>
  <c r="N12" i="3"/>
  <c r="N10" i="6" s="1"/>
  <c r="AK12" i="3"/>
  <c r="AK10" i="6" s="1"/>
  <c r="AJ12" i="3"/>
  <c r="AJ10" i="6" s="1"/>
  <c r="AE12" i="3"/>
  <c r="AE10" i="6" s="1"/>
  <c r="L12" i="3"/>
  <c r="L10" i="6" s="1"/>
  <c r="U12" i="3"/>
  <c r="U10" i="6" s="1"/>
  <c r="J12" i="3"/>
  <c r="J10" i="6" s="1"/>
  <c r="Q12" i="3"/>
  <c r="Q10" i="6" s="1"/>
  <c r="D12" i="3"/>
  <c r="D10" i="6" s="1"/>
  <c r="M12" i="3"/>
  <c r="M10" i="6" s="1"/>
  <c r="X12" i="3"/>
  <c r="X10" i="6" s="1"/>
  <c r="AX12" i="3"/>
  <c r="AX10" i="6" s="1"/>
  <c r="AY12" i="3"/>
  <c r="AY10" i="6" s="1"/>
  <c r="AW12" i="3"/>
  <c r="AW10" i="6" s="1"/>
  <c r="AT12" i="3"/>
  <c r="AT10" i="6" s="1"/>
  <c r="AP12" i="3"/>
  <c r="AP10" i="6" s="1"/>
  <c r="AO12" i="3"/>
  <c r="AO10" i="6" s="1"/>
  <c r="AL12" i="3"/>
  <c r="AL10" i="6" s="1"/>
  <c r="AH12" i="3"/>
  <c r="AH10" i="6" s="1"/>
  <c r="AG12" i="3"/>
  <c r="AG10" i="6" s="1"/>
  <c r="AZ12" i="3"/>
  <c r="AZ10" i="6" s="1"/>
  <c r="R12" i="3"/>
  <c r="R10" i="6" s="1"/>
  <c r="AB12" i="3"/>
  <c r="AB10" i="6" s="1"/>
  <c r="S12" i="3"/>
  <c r="S10" i="6" s="1"/>
  <c r="Y12" i="3"/>
  <c r="Y10" i="6" s="1"/>
  <c r="T12" i="3"/>
  <c r="T10" i="6" s="1"/>
  <c r="G12" i="3"/>
  <c r="G10" i="6" s="1"/>
  <c r="AC12" i="3"/>
  <c r="AC10" i="6" s="1"/>
  <c r="AD12" i="3"/>
  <c r="AD10" i="6" s="1"/>
  <c r="I12" i="3"/>
  <c r="I10" i="6" s="1"/>
  <c r="E84" i="13" l="1"/>
  <c r="E25" i="21"/>
  <c r="D29" i="21"/>
  <c r="F78" i="13" s="1"/>
  <c r="F75" i="13" s="1"/>
  <c r="D82" i="13"/>
  <c r="D87" i="13" s="1"/>
  <c r="F84" i="13" l="1"/>
  <c r="D86" i="13"/>
  <c r="F25" i="21"/>
  <c r="E29" i="21"/>
  <c r="G78" i="13" s="1"/>
  <c r="G75" i="13" s="1"/>
  <c r="E82" i="13"/>
  <c r="E87" i="13" s="1"/>
  <c r="E86" i="13" l="1"/>
  <c r="E85" i="13" s="1"/>
  <c r="G84" i="13"/>
  <c r="G25" i="21"/>
  <c r="F29" i="21"/>
  <c r="H78" i="13" s="1"/>
  <c r="H75" i="13" s="1"/>
  <c r="F82" i="13"/>
  <c r="F87" i="13" s="1"/>
  <c r="D85" i="13"/>
  <c r="D96" i="13" l="1"/>
  <c r="D94" i="13" s="1"/>
  <c r="C4" i="11" s="1"/>
  <c r="E96" i="13"/>
  <c r="E94" i="13" s="1"/>
  <c r="D4" i="11" s="1"/>
  <c r="F86" i="13"/>
  <c r="F85" i="13" s="1"/>
  <c r="H84" i="13"/>
  <c r="H25" i="21"/>
  <c r="G29" i="21"/>
  <c r="I78" i="13" s="1"/>
  <c r="I75" i="13" s="1"/>
  <c r="G82" i="13"/>
  <c r="G87" i="13" s="1"/>
  <c r="C13" i="6"/>
  <c r="D13" i="6"/>
  <c r="F96" i="13" l="1"/>
  <c r="F94" i="13" s="1"/>
  <c r="E4" i="11" s="1"/>
  <c r="G86" i="13"/>
  <c r="G85" i="13" s="1"/>
  <c r="I84" i="13"/>
  <c r="I25" i="21"/>
  <c r="H29" i="21"/>
  <c r="J78" i="13" s="1"/>
  <c r="J75" i="13" s="1"/>
  <c r="H82" i="13"/>
  <c r="H87" i="13" s="1"/>
  <c r="E13" i="6"/>
  <c r="G96" i="13" l="1"/>
  <c r="G94" i="13" s="1"/>
  <c r="F4" i="11" s="1"/>
  <c r="H86" i="13"/>
  <c r="H85" i="13" s="1"/>
  <c r="J84" i="13"/>
  <c r="J25" i="21"/>
  <c r="I29" i="21"/>
  <c r="K78" i="13" s="1"/>
  <c r="K75" i="13" s="1"/>
  <c r="I82" i="13"/>
  <c r="I87" i="13" s="1"/>
  <c r="F13" i="6"/>
  <c r="H96" i="13" l="1"/>
  <c r="H94" i="13" s="1"/>
  <c r="G4" i="11" s="1"/>
  <c r="I86" i="13"/>
  <c r="K84" i="13"/>
  <c r="K25" i="21"/>
  <c r="J29" i="21"/>
  <c r="L78" i="13" s="1"/>
  <c r="L75" i="13" s="1"/>
  <c r="J82" i="13"/>
  <c r="J87" i="13" s="1"/>
  <c r="G13" i="6"/>
  <c r="I85" i="13" l="1"/>
  <c r="J86" i="13"/>
  <c r="J85" i="13" s="1"/>
  <c r="L84" i="13"/>
  <c r="L25" i="21"/>
  <c r="K29" i="21"/>
  <c r="M78" i="13" s="1"/>
  <c r="M75" i="13" s="1"/>
  <c r="K82" i="13"/>
  <c r="K87" i="13" s="1"/>
  <c r="J96" i="13" l="1"/>
  <c r="J94" i="13" s="1"/>
  <c r="I4" i="11" s="1"/>
  <c r="H13" i="6"/>
  <c r="I96" i="13"/>
  <c r="I94" i="13" s="1"/>
  <c r="H4" i="11" s="1"/>
  <c r="K86" i="13"/>
  <c r="K85" i="13" s="1"/>
  <c r="K96" i="13" s="1"/>
  <c r="M84" i="13"/>
  <c r="M25" i="21"/>
  <c r="L29" i="21"/>
  <c r="N78" i="13" s="1"/>
  <c r="N75" i="13" s="1"/>
  <c r="L82" i="13"/>
  <c r="L87" i="13" s="1"/>
  <c r="I13" i="6"/>
  <c r="L86" i="13" l="1"/>
  <c r="N84" i="13"/>
  <c r="N25" i="21"/>
  <c r="M29" i="21"/>
  <c r="O78" i="13" s="1"/>
  <c r="O75" i="13" s="1"/>
  <c r="M82" i="13"/>
  <c r="M87" i="13" s="1"/>
  <c r="J13" i="6"/>
  <c r="K94" i="13"/>
  <c r="J4" i="11" s="1"/>
  <c r="L85" i="13" l="1"/>
  <c r="M86" i="13"/>
  <c r="O84" i="13"/>
  <c r="O25" i="21"/>
  <c r="N29" i="21"/>
  <c r="P78" i="13" s="1"/>
  <c r="P75" i="13" s="1"/>
  <c r="N82" i="13"/>
  <c r="N87" i="13" s="1"/>
  <c r="K13" i="6" l="1"/>
  <c r="L96" i="13"/>
  <c r="L94" i="13" s="1"/>
  <c r="K4" i="11" s="1"/>
  <c r="M85" i="13"/>
  <c r="M96" i="13" s="1"/>
  <c r="N86" i="13"/>
  <c r="P84" i="13"/>
  <c r="P25" i="21"/>
  <c r="P29" i="21" s="1"/>
  <c r="R78" i="13" s="1"/>
  <c r="R75" i="13" s="1"/>
  <c r="O29" i="21"/>
  <c r="Q78" i="13" s="1"/>
  <c r="Q75" i="13" s="1"/>
  <c r="O82" i="13"/>
  <c r="O87" i="13" s="1"/>
  <c r="M94" i="13" l="1"/>
  <c r="L4" i="11" s="1"/>
  <c r="L13" i="6"/>
  <c r="N85" i="13"/>
  <c r="O86" i="13"/>
  <c r="Q84" i="13"/>
  <c r="AM84" i="13"/>
  <c r="U84" i="13"/>
  <c r="AR84" i="13"/>
  <c r="AA84" i="13"/>
  <c r="R84" i="13"/>
  <c r="AI84" i="13"/>
  <c r="AO84" i="13"/>
  <c r="AN84" i="13"/>
  <c r="Z84" i="13"/>
  <c r="AD84" i="13"/>
  <c r="AT84" i="13"/>
  <c r="AX84" i="13"/>
  <c r="S84" i="13"/>
  <c r="AG84" i="13"/>
  <c r="AJ84" i="13"/>
  <c r="AH84" i="13"/>
  <c r="BA84" i="13"/>
  <c r="AU84" i="13"/>
  <c r="AL84" i="13"/>
  <c r="T84" i="13"/>
  <c r="AF84" i="13"/>
  <c r="V84" i="13"/>
  <c r="AK84" i="13"/>
  <c r="Y84" i="13"/>
  <c r="AS84" i="13"/>
  <c r="AC84" i="13"/>
  <c r="X84" i="13"/>
  <c r="AW84" i="13"/>
  <c r="AQ84" i="13"/>
  <c r="AP84" i="13"/>
  <c r="AZ84" i="13"/>
  <c r="AY84" i="13"/>
  <c r="W84" i="13"/>
  <c r="AV84" i="13"/>
  <c r="AE84" i="13"/>
  <c r="AB84" i="13"/>
  <c r="P82" i="13"/>
  <c r="P87" i="13" s="1"/>
  <c r="M13" i="6" l="1"/>
  <c r="N96" i="13"/>
  <c r="N94" i="13" s="1"/>
  <c r="M4" i="11" s="1"/>
  <c r="O85" i="13"/>
  <c r="O96" i="13" s="1"/>
  <c r="P86" i="13"/>
  <c r="AV82" i="13"/>
  <c r="AV87" i="13" s="1"/>
  <c r="AT82" i="13"/>
  <c r="AT87" i="13" s="1"/>
  <c r="S82" i="13"/>
  <c r="S87" i="13" s="1"/>
  <c r="AN82" i="13"/>
  <c r="AN87" i="13" s="1"/>
  <c r="AS82" i="13"/>
  <c r="AS87" i="13" s="1"/>
  <c r="AY82" i="13"/>
  <c r="AY87" i="13" s="1"/>
  <c r="AX82" i="13"/>
  <c r="AX87" i="13" s="1"/>
  <c r="BA82" i="13"/>
  <c r="BA87" i="13" s="1"/>
  <c r="Y82" i="13"/>
  <c r="Y87" i="13" s="1"/>
  <c r="R82" i="13"/>
  <c r="R87" i="13" s="1"/>
  <c r="X82" i="13"/>
  <c r="X87" i="13" s="1"/>
  <c r="AC82" i="13"/>
  <c r="AC87" i="13" s="1"/>
  <c r="W82" i="13"/>
  <c r="W87" i="13" s="1"/>
  <c r="AB82" i="13"/>
  <c r="AB87" i="13" s="1"/>
  <c r="AF82" i="13"/>
  <c r="AF87" i="13" s="1"/>
  <c r="AJ82" i="13"/>
  <c r="AJ87" i="13" s="1"/>
  <c r="AI82" i="13"/>
  <c r="AI87" i="13" s="1"/>
  <c r="AU82" i="13"/>
  <c r="AU87" i="13" s="1"/>
  <c r="AK82" i="13"/>
  <c r="AK87" i="13" s="1"/>
  <c r="AL82" i="13"/>
  <c r="AL87" i="13" s="1"/>
  <c r="AE82" i="13"/>
  <c r="AE87" i="13" s="1"/>
  <c r="AA82" i="13"/>
  <c r="AA87" i="13" s="1"/>
  <c r="T82" i="13"/>
  <c r="T87" i="13" s="1"/>
  <c r="AO82" i="13"/>
  <c r="AO87" i="13" s="1"/>
  <c r="AZ82" i="13"/>
  <c r="AZ87" i="13" s="1"/>
  <c r="V82" i="13"/>
  <c r="V87" i="13" s="1"/>
  <c r="AD82" i="13"/>
  <c r="AD87" i="13" s="1"/>
  <c r="AW82" i="13"/>
  <c r="AW87" i="13" s="1"/>
  <c r="U82" i="13"/>
  <c r="U87" i="13" s="1"/>
  <c r="AM82" i="13"/>
  <c r="AM87" i="13" s="1"/>
  <c r="AH82" i="13"/>
  <c r="AH87" i="13" s="1"/>
  <c r="Z82" i="13"/>
  <c r="Z87" i="13" s="1"/>
  <c r="AP82" i="13"/>
  <c r="AP87" i="13" s="1"/>
  <c r="AR82" i="13"/>
  <c r="AR87" i="13" s="1"/>
  <c r="AG82" i="13"/>
  <c r="AG87" i="13" s="1"/>
  <c r="AQ82" i="13"/>
  <c r="AQ87" i="13" s="1"/>
  <c r="Q82" i="13"/>
  <c r="Q87" i="13" s="1"/>
  <c r="N13" i="6" l="1"/>
  <c r="O94" i="13"/>
  <c r="N4" i="11" s="1"/>
  <c r="P85" i="13"/>
  <c r="P96" i="13" s="1"/>
  <c r="AR86" i="13"/>
  <c r="AR85" i="13" s="1"/>
  <c r="AM86" i="13"/>
  <c r="V86" i="13"/>
  <c r="AA86" i="13"/>
  <c r="AU86" i="13"/>
  <c r="AB86" i="13"/>
  <c r="R86" i="13"/>
  <c r="AY86" i="13"/>
  <c r="AT86" i="13"/>
  <c r="Q86" i="13"/>
  <c r="AP86" i="13"/>
  <c r="U86" i="13"/>
  <c r="AZ86" i="13"/>
  <c r="AE86" i="13"/>
  <c r="AE85" i="13" s="1"/>
  <c r="AI86" i="13"/>
  <c r="W86" i="13"/>
  <c r="W85" i="13" s="1"/>
  <c r="Y86" i="13"/>
  <c r="AS86" i="13"/>
  <c r="AS85" i="13" s="1"/>
  <c r="AV86" i="13"/>
  <c r="AQ86" i="13"/>
  <c r="AQ85" i="13" s="1"/>
  <c r="Z86" i="13"/>
  <c r="AW86" i="13"/>
  <c r="AW85" i="13" s="1"/>
  <c r="AO86" i="13"/>
  <c r="AL86" i="13"/>
  <c r="AL85" i="13" s="1"/>
  <c r="AJ86" i="13"/>
  <c r="AC86" i="13"/>
  <c r="AC85" i="13" s="1"/>
  <c r="BA86" i="13"/>
  <c r="AN86" i="13"/>
  <c r="AN85" i="13" s="1"/>
  <c r="AG86" i="13"/>
  <c r="AH86" i="13"/>
  <c r="AH85" i="13" s="1"/>
  <c r="AD86" i="13"/>
  <c r="T86" i="13"/>
  <c r="T85" i="13" s="1"/>
  <c r="AK86" i="13"/>
  <c r="AF86" i="13"/>
  <c r="AF85" i="13" s="1"/>
  <c r="X86" i="13"/>
  <c r="AX86" i="13"/>
  <c r="AX85" i="13" s="1"/>
  <c r="S86" i="13"/>
  <c r="O13" i="6" l="1"/>
  <c r="P94" i="13"/>
  <c r="O4" i="11" s="1"/>
  <c r="AZ85" i="13"/>
  <c r="AT85" i="13"/>
  <c r="AU85" i="13"/>
  <c r="AI85" i="13"/>
  <c r="U85" i="13"/>
  <c r="AY85" i="13"/>
  <c r="AA85" i="13"/>
  <c r="Y85" i="13"/>
  <c r="AP85" i="13"/>
  <c r="R85" i="13"/>
  <c r="V85" i="13"/>
  <c r="U13" i="6" s="1"/>
  <c r="S85" i="13"/>
  <c r="R13" i="6" s="1"/>
  <c r="X85" i="13"/>
  <c r="AK85" i="13"/>
  <c r="AD85" i="13"/>
  <c r="AG85" i="13"/>
  <c r="BA85" i="13"/>
  <c r="AJ85" i="13"/>
  <c r="AO85" i="13"/>
  <c r="Z85" i="13"/>
  <c r="AV85" i="13"/>
  <c r="AB85" i="13"/>
  <c r="AM85" i="13"/>
  <c r="Q85" i="13"/>
  <c r="Q96" i="13" s="1"/>
  <c r="V13" i="6"/>
  <c r="S13" i="6"/>
  <c r="AV96" i="13" l="1"/>
  <c r="AV94" i="13" s="1"/>
  <c r="AU4" i="11" s="1"/>
  <c r="BA96" i="13"/>
  <c r="BA94" i="13" s="1"/>
  <c r="AZ4" i="11" s="1"/>
  <c r="X96" i="13"/>
  <c r="X94" i="13" s="1"/>
  <c r="W4" i="11" s="1"/>
  <c r="U96" i="13"/>
  <c r="U94" i="13" s="1"/>
  <c r="T4" i="11" s="1"/>
  <c r="AZ96" i="13"/>
  <c r="AZ94" i="13" s="1"/>
  <c r="AY4" i="11" s="1"/>
  <c r="AF96" i="13"/>
  <c r="AF94" i="13" s="1"/>
  <c r="AE4" i="11" s="1"/>
  <c r="AB96" i="13"/>
  <c r="AB94" i="13" s="1"/>
  <c r="AA4" i="11" s="1"/>
  <c r="AJ96" i="13"/>
  <c r="AJ94" i="13" s="1"/>
  <c r="AI4" i="11" s="1"/>
  <c r="AK96" i="13"/>
  <c r="AK94" i="13" s="1"/>
  <c r="AJ4" i="11" s="1"/>
  <c r="Q13" i="6"/>
  <c r="R96" i="13"/>
  <c r="R94" i="13" s="1"/>
  <c r="Q4" i="11" s="1"/>
  <c r="AY96" i="13"/>
  <c r="AY94" i="13" s="1"/>
  <c r="AX4" i="11" s="1"/>
  <c r="AT96" i="13"/>
  <c r="AT94" i="13" s="1"/>
  <c r="AS4" i="11" s="1"/>
  <c r="AL96" i="13"/>
  <c r="AL94" i="13" s="1"/>
  <c r="AK4" i="11" s="1"/>
  <c r="AC96" i="13"/>
  <c r="AC94" i="13" s="1"/>
  <c r="AB4" i="11" s="1"/>
  <c r="AW96" i="13"/>
  <c r="AW94" i="13" s="1"/>
  <c r="AV4" i="11" s="1"/>
  <c r="AR96" i="13"/>
  <c r="AR94" i="13" s="1"/>
  <c r="AQ4" i="11" s="1"/>
  <c r="T13" i="6"/>
  <c r="Z96" i="13"/>
  <c r="Z94" i="13" s="1"/>
  <c r="Y4" i="11" s="1"/>
  <c r="AG96" i="13"/>
  <c r="AG94" i="13" s="1"/>
  <c r="AF4" i="11" s="1"/>
  <c r="S96" i="13"/>
  <c r="S94" i="13" s="1"/>
  <c r="R4" i="11" s="1"/>
  <c r="Y96" i="13"/>
  <c r="Y94" i="13" s="1"/>
  <c r="X4" i="11" s="1"/>
  <c r="AI96" i="13"/>
  <c r="AI94" i="13" s="1"/>
  <c r="AH4" i="11" s="1"/>
  <c r="AE96" i="13"/>
  <c r="AE94" i="13" s="1"/>
  <c r="AD4" i="11" s="1"/>
  <c r="AS96" i="13"/>
  <c r="AS94" i="13" s="1"/>
  <c r="AR4" i="11" s="1"/>
  <c r="AQ96" i="13"/>
  <c r="AQ94" i="13" s="1"/>
  <c r="AP4" i="11" s="1"/>
  <c r="AP96" i="13"/>
  <c r="AP94" i="13" s="1"/>
  <c r="AO4" i="11" s="1"/>
  <c r="AH96" i="13"/>
  <c r="AH94" i="13" s="1"/>
  <c r="AG4" i="11" s="1"/>
  <c r="AM96" i="13"/>
  <c r="AM94" i="13" s="1"/>
  <c r="AL4" i="11" s="1"/>
  <c r="AO96" i="13"/>
  <c r="AO94" i="13" s="1"/>
  <c r="AN4" i="11" s="1"/>
  <c r="AD96" i="13"/>
  <c r="AD94" i="13" s="1"/>
  <c r="AC4" i="11" s="1"/>
  <c r="V96" i="13"/>
  <c r="V94" i="13" s="1"/>
  <c r="U4" i="11" s="1"/>
  <c r="AA96" i="13"/>
  <c r="AA94" i="13" s="1"/>
  <c r="Z4" i="11" s="1"/>
  <c r="AU96" i="13"/>
  <c r="AU94" i="13" s="1"/>
  <c r="AT4" i="11" s="1"/>
  <c r="W96" i="13"/>
  <c r="W94" i="13" s="1"/>
  <c r="V4" i="11" s="1"/>
  <c r="AN96" i="13"/>
  <c r="AN94" i="13" s="1"/>
  <c r="AM4" i="11" s="1"/>
  <c r="AX96" i="13"/>
  <c r="AX94" i="13" s="1"/>
  <c r="AW4" i="11" s="1"/>
  <c r="T96" i="13"/>
  <c r="T94" i="13" s="1"/>
  <c r="S4" i="11" s="1"/>
  <c r="Q94" i="13"/>
  <c r="P4" i="11" s="1"/>
  <c r="P13" i="6"/>
  <c r="C17" i="11" l="1"/>
  <c r="C7" i="11" s="1"/>
  <c r="AZ16" i="5" s="1"/>
  <c r="AZ9" i="11" s="1"/>
  <c r="AZ10" i="11" s="1"/>
  <c r="P16" i="5" l="1"/>
  <c r="P9" i="11" s="1"/>
  <c r="P10" i="11" s="1"/>
  <c r="AS16" i="5"/>
  <c r="AS9" i="11" s="1"/>
  <c r="AS10" i="11" s="1"/>
  <c r="C16" i="5"/>
  <c r="C9" i="11" s="1"/>
  <c r="C10" i="11" s="1"/>
  <c r="S16" i="5"/>
  <c r="S9" i="11" s="1"/>
  <c r="S10" i="11" s="1"/>
  <c r="M16" i="5"/>
  <c r="M9" i="11" s="1"/>
  <c r="M10" i="11" s="1"/>
  <c r="W16" i="5"/>
  <c r="W9" i="11" s="1"/>
  <c r="W10" i="11" s="1"/>
  <c r="R16" i="5"/>
  <c r="R9" i="11" s="1"/>
  <c r="R10" i="11" s="1"/>
  <c r="Y16" i="5"/>
  <c r="Y9" i="11" s="1"/>
  <c r="Y10" i="11" s="1"/>
  <c r="AC16" i="5"/>
  <c r="AC9" i="11" s="1"/>
  <c r="AC10" i="11" s="1"/>
  <c r="J16" i="5"/>
  <c r="J9" i="11" s="1"/>
  <c r="J10" i="11" s="1"/>
  <c r="E16" i="5"/>
  <c r="E9" i="11" s="1"/>
  <c r="E10" i="11" s="1"/>
  <c r="Z16" i="5"/>
  <c r="Z9" i="11" s="1"/>
  <c r="Z10" i="11" s="1"/>
  <c r="AG16" i="5"/>
  <c r="AG9" i="11" s="1"/>
  <c r="AG10" i="11" s="1"/>
  <c r="AD16" i="5"/>
  <c r="AD9" i="11" s="1"/>
  <c r="AD10" i="11" s="1"/>
  <c r="V16" i="5"/>
  <c r="V9" i="11" s="1"/>
  <c r="V10" i="11" s="1"/>
  <c r="L16" i="5"/>
  <c r="L9" i="11" s="1"/>
  <c r="L10" i="11" s="1"/>
  <c r="AY16" i="5"/>
  <c r="AY9" i="11" s="1"/>
  <c r="AY10" i="11" s="1"/>
  <c r="AM16" i="5"/>
  <c r="AM9" i="11" s="1"/>
  <c r="AM10" i="11" s="1"/>
  <c r="AX16" i="5"/>
  <c r="AX9" i="11" s="1"/>
  <c r="AX10" i="11" s="1"/>
  <c r="AK16" i="5"/>
  <c r="AK9" i="11" s="1"/>
  <c r="AK10" i="11" s="1"/>
  <c r="N16" i="5"/>
  <c r="N9" i="11" s="1"/>
  <c r="N10" i="11" s="1"/>
  <c r="Q16" i="5"/>
  <c r="Q9" i="11" s="1"/>
  <c r="Q10" i="11" s="1"/>
  <c r="AT16" i="5"/>
  <c r="AT9" i="11" s="1"/>
  <c r="AT10" i="11" s="1"/>
  <c r="X16" i="5"/>
  <c r="X9" i="11" s="1"/>
  <c r="X10" i="11" s="1"/>
  <c r="K16" i="5"/>
  <c r="K9" i="11" s="1"/>
  <c r="K10" i="11" s="1"/>
  <c r="AW16" i="5"/>
  <c r="AW9" i="11" s="1"/>
  <c r="AW10" i="11" s="1"/>
  <c r="AQ16" i="5"/>
  <c r="AQ9" i="11" s="1"/>
  <c r="AQ10" i="11" s="1"/>
  <c r="AE16" i="5"/>
  <c r="AE9" i="11" s="1"/>
  <c r="AE10" i="11" s="1"/>
  <c r="AV16" i="5"/>
  <c r="AV9" i="11" s="1"/>
  <c r="AV10" i="11" s="1"/>
  <c r="G16" i="5"/>
  <c r="G9" i="11" s="1"/>
  <c r="G10" i="11" s="1"/>
  <c r="AF16" i="5"/>
  <c r="AF9" i="11" s="1"/>
  <c r="AF10" i="11" s="1"/>
  <c r="AL16" i="5"/>
  <c r="AL9" i="11" s="1"/>
  <c r="AL10" i="11" s="1"/>
  <c r="AN16" i="5"/>
  <c r="AN9" i="11" s="1"/>
  <c r="AN10" i="11" s="1"/>
  <c r="AJ16" i="5"/>
  <c r="AJ9" i="11" s="1"/>
  <c r="AJ10" i="11" s="1"/>
  <c r="AI16" i="5"/>
  <c r="AI9" i="11" s="1"/>
  <c r="AI10" i="11" s="1"/>
  <c r="F16" i="5"/>
  <c r="F9" i="11" s="1"/>
  <c r="F10" i="11" s="1"/>
  <c r="D16" i="5"/>
  <c r="D9" i="11" s="1"/>
  <c r="D10" i="11" s="1"/>
  <c r="AU16" i="5"/>
  <c r="AU9" i="11" s="1"/>
  <c r="AU10" i="11" s="1"/>
  <c r="AH16" i="5"/>
  <c r="AH9" i="11" s="1"/>
  <c r="AH10" i="11" s="1"/>
  <c r="H16" i="5"/>
  <c r="H9" i="11" s="1"/>
  <c r="H10" i="11" s="1"/>
  <c r="O16" i="5"/>
  <c r="O9" i="11" s="1"/>
  <c r="O10" i="11" s="1"/>
  <c r="AA16" i="5"/>
  <c r="AA9" i="11" s="1"/>
  <c r="AA10" i="11" s="1"/>
  <c r="T16" i="5"/>
  <c r="T9" i="11" s="1"/>
  <c r="T10" i="11" s="1"/>
  <c r="AR16" i="5"/>
  <c r="AR9" i="11" s="1"/>
  <c r="AR10" i="11" s="1"/>
  <c r="U16" i="5"/>
  <c r="U9" i="11" s="1"/>
  <c r="U10" i="11" s="1"/>
  <c r="AP16" i="5"/>
  <c r="AP9" i="11" s="1"/>
  <c r="AP10" i="11" s="1"/>
  <c r="I16" i="5"/>
  <c r="I9" i="11" s="1"/>
  <c r="I10" i="11" s="1"/>
  <c r="AB16" i="5"/>
  <c r="AB9" i="11" s="1"/>
  <c r="AB10" i="11" s="1"/>
  <c r="AO16" i="5"/>
  <c r="AO9" i="11" s="1"/>
  <c r="AO10" i="11" s="1"/>
  <c r="C12" i="11" l="1"/>
  <c r="D83" i="7"/>
  <c r="E27" i="7"/>
  <c r="E28" i="7" s="1"/>
  <c r="H27" i="7"/>
  <c r="H28" i="7" s="1"/>
  <c r="I27" i="7"/>
  <c r="I28" i="7" s="1"/>
  <c r="L27" i="7"/>
  <c r="L28" i="7" s="1"/>
  <c r="F27" i="7"/>
  <c r="F28" i="7" s="1"/>
  <c r="G27" i="7"/>
  <c r="G28" i="7" s="1"/>
  <c r="J27" i="7"/>
  <c r="J28" i="7" s="1"/>
  <c r="K27" i="7"/>
  <c r="K28" i="7" s="1"/>
  <c r="D71" i="7"/>
  <c r="F85" i="7"/>
  <c r="F20" i="7" s="1"/>
  <c r="I88" i="7"/>
  <c r="I20" i="7" s="1"/>
  <c r="E84" i="7"/>
  <c r="E20" i="7" s="1"/>
  <c r="D82" i="7"/>
  <c r="L79" i="7"/>
  <c r="F73" i="7"/>
  <c r="F19" i="7" s="1"/>
  <c r="I76" i="7"/>
  <c r="E72" i="7"/>
  <c r="E19" i="7" s="1"/>
  <c r="G86" i="7"/>
  <c r="G20" i="7" s="1"/>
  <c r="G74" i="7"/>
  <c r="H75" i="7"/>
  <c r="J77" i="7"/>
  <c r="J19" i="7" s="1"/>
  <c r="D27" i="7"/>
  <c r="D28" i="7" s="1"/>
  <c r="H87" i="7"/>
  <c r="H20" i="7" s="1"/>
  <c r="L91" i="7"/>
  <c r="L20" i="7" s="1"/>
  <c r="J89" i="7"/>
  <c r="J20" i="7" s="1"/>
  <c r="D70" i="7"/>
  <c r="K78" i="7"/>
  <c r="K19" i="7" s="1"/>
  <c r="K90" i="7"/>
  <c r="K20" i="7" s="1"/>
  <c r="D20" i="7" l="1"/>
  <c r="D19" i="7"/>
  <c r="K112" i="7"/>
  <c r="M82" i="7"/>
  <c r="F112" i="7"/>
  <c r="J112" i="7"/>
  <c r="N90" i="7"/>
  <c r="N85" i="7"/>
  <c r="N91" i="7"/>
  <c r="N71" i="7"/>
  <c r="N77" i="7"/>
  <c r="N76" i="7"/>
  <c r="N73" i="7"/>
  <c r="N86" i="7"/>
  <c r="N72" i="7"/>
  <c r="N88" i="7"/>
  <c r="N78" i="7"/>
  <c r="N92" i="7"/>
  <c r="N74" i="7"/>
  <c r="N84" i="7"/>
  <c r="N83" i="7"/>
  <c r="N70" i="7"/>
  <c r="N79" i="7"/>
  <c r="N89" i="7"/>
  <c r="N75" i="7"/>
  <c r="N87" i="7"/>
  <c r="E112" i="7"/>
  <c r="I19" i="7"/>
  <c r="M87" i="7"/>
  <c r="M78" i="7"/>
  <c r="M76" i="7"/>
  <c r="M77" i="7"/>
  <c r="M92" i="7"/>
  <c r="M86" i="7"/>
  <c r="M75" i="7"/>
  <c r="M91" i="7"/>
  <c r="M88" i="7"/>
  <c r="M85" i="7"/>
  <c r="M83" i="7"/>
  <c r="M73" i="7"/>
  <c r="M84" i="7"/>
  <c r="M90" i="7"/>
  <c r="M89" i="7"/>
  <c r="M27" i="7"/>
  <c r="M28" i="7" s="1"/>
  <c r="N27" i="7"/>
  <c r="N28" i="7" s="1"/>
  <c r="M72" i="7"/>
  <c r="M70" i="7"/>
  <c r="N93" i="7"/>
  <c r="M74" i="7"/>
  <c r="M71" i="7"/>
  <c r="M79" i="7"/>
  <c r="N82" i="7"/>
  <c r="L19" i="7"/>
  <c r="H19" i="7"/>
  <c r="G19" i="7"/>
  <c r="D112" i="7" l="1"/>
  <c r="M20" i="7"/>
  <c r="G112" i="7"/>
  <c r="O94" i="7"/>
  <c r="I112" i="7"/>
  <c r="H112" i="7"/>
  <c r="L112" i="7"/>
  <c r="N20" i="7"/>
  <c r="O27" i="7"/>
  <c r="O28" i="7" s="1"/>
  <c r="O78" i="7"/>
  <c r="O90" i="7"/>
  <c r="O88" i="7"/>
  <c r="O92" i="7"/>
  <c r="O75" i="7"/>
  <c r="O86" i="7"/>
  <c r="O83" i="7"/>
  <c r="O87" i="7"/>
  <c r="O93" i="7"/>
  <c r="O74" i="7"/>
  <c r="O73" i="7"/>
  <c r="O71" i="7"/>
  <c r="O91" i="7"/>
  <c r="O85" i="7"/>
  <c r="O70" i="7"/>
  <c r="O72" i="7"/>
  <c r="O84" i="7"/>
  <c r="O76" i="7"/>
  <c r="O89" i="7"/>
  <c r="O77" i="7"/>
  <c r="O79" i="7"/>
  <c r="O82" i="7"/>
  <c r="P95" i="7"/>
  <c r="M19" i="7"/>
  <c r="N19" i="7"/>
  <c r="O20" i="7" l="1"/>
  <c r="P27" i="7"/>
  <c r="P28" i="7" s="1"/>
  <c r="O19" i="7"/>
  <c r="M112" i="7"/>
  <c r="Q27" i="7"/>
  <c r="Q28" i="7" s="1"/>
  <c r="P73" i="7"/>
  <c r="P75" i="7"/>
  <c r="P71" i="7"/>
  <c r="P70" i="7"/>
  <c r="P78" i="7"/>
  <c r="P74" i="7"/>
  <c r="P87" i="7"/>
  <c r="P83" i="7"/>
  <c r="P89" i="7"/>
  <c r="P90" i="7"/>
  <c r="P94" i="7"/>
  <c r="P85" i="7"/>
  <c r="P79" i="7"/>
  <c r="P76" i="7"/>
  <c r="P72" i="7"/>
  <c r="P91" i="7"/>
  <c r="P88" i="7"/>
  <c r="P93" i="7"/>
  <c r="P77" i="7"/>
  <c r="P86" i="7"/>
  <c r="P84" i="7"/>
  <c r="P92" i="7"/>
  <c r="P82" i="7"/>
  <c r="R27" i="7"/>
  <c r="R28" i="7" s="1"/>
  <c r="Q75" i="7"/>
  <c r="Q92" i="7"/>
  <c r="Q72" i="7"/>
  <c r="Q89" i="7"/>
  <c r="Q77" i="7"/>
  <c r="Q87" i="7"/>
  <c r="Q74" i="7"/>
  <c r="Q70" i="7"/>
  <c r="Q78" i="7"/>
  <c r="Q86" i="7"/>
  <c r="Q94" i="7"/>
  <c r="Q93" i="7"/>
  <c r="Q91" i="7"/>
  <c r="Q73" i="7"/>
  <c r="Q84" i="7"/>
  <c r="Q83" i="7"/>
  <c r="Q85" i="7"/>
  <c r="Q71" i="7"/>
  <c r="Q88" i="7"/>
  <c r="Q79" i="7"/>
  <c r="Q82" i="7"/>
  <c r="Q95" i="7"/>
  <c r="Q76" i="7"/>
  <c r="Q90" i="7"/>
  <c r="N112" i="7"/>
  <c r="Q96" i="7"/>
  <c r="Q20" i="7" l="1"/>
  <c r="Q19" i="7"/>
  <c r="P20" i="7"/>
  <c r="R90" i="7"/>
  <c r="R92" i="7"/>
  <c r="R91" i="7"/>
  <c r="R78" i="7"/>
  <c r="R83" i="7"/>
  <c r="R82" i="7"/>
  <c r="R77" i="7"/>
  <c r="R75" i="7"/>
  <c r="R94" i="7"/>
  <c r="R85" i="7"/>
  <c r="R72" i="7"/>
  <c r="R86" i="7"/>
  <c r="R88" i="7"/>
  <c r="R87" i="7"/>
  <c r="R95" i="7"/>
  <c r="R71" i="7"/>
  <c r="R74" i="7"/>
  <c r="R93" i="7"/>
  <c r="R89" i="7"/>
  <c r="R76" i="7"/>
  <c r="R84" i="7"/>
  <c r="R73" i="7"/>
  <c r="R70" i="7"/>
  <c r="R79" i="7"/>
  <c r="R96" i="7"/>
  <c r="O112" i="7"/>
  <c r="P19" i="7"/>
  <c r="R19" i="7" l="1"/>
  <c r="P112" i="7"/>
  <c r="Q112" i="7"/>
  <c r="S87" i="7"/>
  <c r="S91" i="7"/>
  <c r="S72" i="7"/>
  <c r="S94" i="7"/>
  <c r="S74" i="7"/>
  <c r="S75" i="7"/>
  <c r="S79" i="7"/>
  <c r="S78" i="7"/>
  <c r="S73" i="7"/>
  <c r="S71" i="7"/>
  <c r="S85" i="7"/>
  <c r="S88" i="7"/>
  <c r="S76" i="7"/>
  <c r="S92" i="7"/>
  <c r="S90" i="7"/>
  <c r="S84" i="7"/>
  <c r="S83" i="7"/>
  <c r="S70" i="7"/>
  <c r="S89" i="7"/>
  <c r="S96" i="7"/>
  <c r="S95" i="7"/>
  <c r="S86" i="7"/>
  <c r="S82" i="7"/>
  <c r="S77" i="7"/>
  <c r="S93" i="7"/>
  <c r="R20" i="7"/>
  <c r="S27" i="7"/>
  <c r="S28" i="7" s="1"/>
  <c r="R112" i="7" l="1"/>
  <c r="S19" i="7"/>
  <c r="T27" i="7"/>
  <c r="T28" i="7" s="1"/>
  <c r="T93" i="7"/>
  <c r="T73" i="7"/>
  <c r="T82" i="7"/>
  <c r="T71" i="7"/>
  <c r="T87" i="7"/>
  <c r="T85" i="7"/>
  <c r="T91" i="7"/>
  <c r="T72" i="7"/>
  <c r="T74" i="7"/>
  <c r="T77" i="7"/>
  <c r="T70" i="7"/>
  <c r="T92" i="7"/>
  <c r="T95" i="7"/>
  <c r="T96" i="7"/>
  <c r="T89" i="7"/>
  <c r="T83" i="7"/>
  <c r="T94" i="7"/>
  <c r="T88" i="7"/>
  <c r="T75" i="7"/>
  <c r="T86" i="7"/>
  <c r="T79" i="7"/>
  <c r="T76" i="7"/>
  <c r="T78" i="7"/>
  <c r="T90" i="7"/>
  <c r="T84" i="7"/>
  <c r="S20" i="7"/>
  <c r="V75" i="7" l="1"/>
  <c r="V85" i="7"/>
  <c r="V79" i="7"/>
  <c r="V87" i="7"/>
  <c r="V94" i="7"/>
  <c r="V93" i="7"/>
  <c r="V71" i="7"/>
  <c r="V72" i="7"/>
  <c r="V90" i="7"/>
  <c r="V95" i="7"/>
  <c r="V70" i="7"/>
  <c r="V96" i="7"/>
  <c r="V82" i="7"/>
  <c r="V78" i="7"/>
  <c r="V73" i="7"/>
  <c r="V91" i="7"/>
  <c r="V83" i="7"/>
  <c r="V74" i="7"/>
  <c r="V88" i="7"/>
  <c r="V89" i="7"/>
  <c r="V84" i="7"/>
  <c r="V77" i="7"/>
  <c r="V92" i="7"/>
  <c r="V76" i="7"/>
  <c r="V86" i="7"/>
  <c r="U74" i="7"/>
  <c r="U93" i="7"/>
  <c r="U76" i="7"/>
  <c r="U75" i="7"/>
  <c r="U91" i="7"/>
  <c r="U86" i="7"/>
  <c r="U95" i="7"/>
  <c r="U79" i="7"/>
  <c r="U77" i="7"/>
  <c r="U96" i="7"/>
  <c r="U90" i="7"/>
  <c r="U89" i="7"/>
  <c r="U83" i="7"/>
  <c r="U88" i="7"/>
  <c r="U94" i="7"/>
  <c r="U71" i="7"/>
  <c r="U92" i="7"/>
  <c r="U82" i="7"/>
  <c r="U87" i="7"/>
  <c r="U73" i="7"/>
  <c r="U72" i="7"/>
  <c r="U78" i="7"/>
  <c r="U84" i="7"/>
  <c r="U70" i="7"/>
  <c r="U85" i="7"/>
  <c r="U27" i="7"/>
  <c r="U28" i="7" s="1"/>
  <c r="V27" i="7"/>
  <c r="V28" i="7" s="1"/>
  <c r="T20" i="7"/>
  <c r="T19" i="7"/>
  <c r="S112" i="7"/>
  <c r="V19" i="7" l="1"/>
  <c r="U19" i="7"/>
  <c r="W85" i="7"/>
  <c r="W87" i="7"/>
  <c r="W89" i="7"/>
  <c r="W82" i="7"/>
  <c r="W79" i="7"/>
  <c r="W95" i="7"/>
  <c r="W74" i="7"/>
  <c r="W72" i="7"/>
  <c r="W75" i="7"/>
  <c r="W76" i="7"/>
  <c r="W90" i="7"/>
  <c r="W84" i="7"/>
  <c r="W93" i="7"/>
  <c r="W88" i="7"/>
  <c r="W92" i="7"/>
  <c r="W94" i="7"/>
  <c r="W71" i="7"/>
  <c r="W100" i="7" s="1"/>
  <c r="W21" i="7" s="1"/>
  <c r="W73" i="7"/>
  <c r="W96" i="7"/>
  <c r="W78" i="7"/>
  <c r="W86" i="7"/>
  <c r="W83" i="7"/>
  <c r="W77" i="7"/>
  <c r="W70" i="7"/>
  <c r="W91" i="7"/>
  <c r="W27" i="7"/>
  <c r="W28" i="7" s="1"/>
  <c r="V99" i="7"/>
  <c r="V21" i="7" s="1"/>
  <c r="U20" i="7"/>
  <c r="T112" i="7"/>
  <c r="V20" i="7"/>
  <c r="V112" i="7" l="1"/>
  <c r="W19" i="7"/>
  <c r="W20" i="7"/>
  <c r="X79" i="7"/>
  <c r="X84" i="7"/>
  <c r="X82" i="7"/>
  <c r="X90" i="7"/>
  <c r="X89" i="7"/>
  <c r="X83" i="7"/>
  <c r="X91" i="7"/>
  <c r="X71" i="7"/>
  <c r="X87" i="7"/>
  <c r="X96" i="7"/>
  <c r="X76" i="7"/>
  <c r="X77" i="7"/>
  <c r="X95" i="7"/>
  <c r="X74" i="7"/>
  <c r="X78" i="7"/>
  <c r="X73" i="7"/>
  <c r="X70" i="7"/>
  <c r="X88" i="7"/>
  <c r="X85" i="7"/>
  <c r="X93" i="7"/>
  <c r="X86" i="7"/>
  <c r="X94" i="7"/>
  <c r="X75" i="7"/>
  <c r="X92" i="7"/>
  <c r="X72" i="7"/>
  <c r="X101" i="7" s="1"/>
  <c r="X21" i="7" s="1"/>
  <c r="X27" i="7"/>
  <c r="X28" i="7" s="1"/>
  <c r="U112" i="7"/>
  <c r="W112" i="7" l="1"/>
  <c r="X20" i="7"/>
  <c r="Y88" i="7"/>
  <c r="Y74" i="7"/>
  <c r="Y72" i="7"/>
  <c r="Y77" i="7"/>
  <c r="Y76" i="7"/>
  <c r="Y96" i="7"/>
  <c r="Y78" i="7"/>
  <c r="Y79" i="7"/>
  <c r="Y90" i="7"/>
  <c r="Y91" i="7"/>
  <c r="Y95" i="7"/>
  <c r="Y71" i="7"/>
  <c r="Y94" i="7"/>
  <c r="Y89" i="7"/>
  <c r="Y84" i="7"/>
  <c r="Y73" i="7"/>
  <c r="Y102" i="7" s="1"/>
  <c r="Y21" i="7" s="1"/>
  <c r="Y70" i="7"/>
  <c r="Y93" i="7"/>
  <c r="Y75" i="7"/>
  <c r="Y86" i="7"/>
  <c r="Y83" i="7"/>
  <c r="Y85" i="7"/>
  <c r="Y87" i="7"/>
  <c r="Y92" i="7"/>
  <c r="Y82" i="7"/>
  <c r="Y27" i="7"/>
  <c r="Y28" i="7" s="1"/>
  <c r="X19" i="7"/>
  <c r="Y19" i="7" l="1"/>
  <c r="Y20" i="7"/>
  <c r="X112" i="7"/>
  <c r="Z86" i="7"/>
  <c r="Z95" i="7"/>
  <c r="Z93" i="7"/>
  <c r="Z96" i="7"/>
  <c r="Z84" i="7"/>
  <c r="Z74" i="7"/>
  <c r="Z103" i="7" s="1"/>
  <c r="Z21" i="7" s="1"/>
  <c r="Z70" i="7"/>
  <c r="Z72" i="7"/>
  <c r="Z92" i="7"/>
  <c r="Z79" i="7"/>
  <c r="Z91" i="7"/>
  <c r="Z78" i="7"/>
  <c r="Z88" i="7"/>
  <c r="Z90" i="7"/>
  <c r="Z76" i="7"/>
  <c r="Z83" i="7"/>
  <c r="Z94" i="7"/>
  <c r="Z82" i="7"/>
  <c r="Z75" i="7"/>
  <c r="Z73" i="7"/>
  <c r="Z77" i="7"/>
  <c r="Z85" i="7"/>
  <c r="Z71" i="7"/>
  <c r="Z87" i="7"/>
  <c r="Z89" i="7"/>
  <c r="Z27" i="7"/>
  <c r="Z28" i="7" s="1"/>
  <c r="Z19" i="7" l="1"/>
  <c r="Z20" i="7"/>
  <c r="AA84" i="7"/>
  <c r="AA74" i="7"/>
  <c r="AA73" i="7"/>
  <c r="AA70" i="7"/>
  <c r="AA90" i="7"/>
  <c r="AA82" i="7"/>
  <c r="AA86" i="7"/>
  <c r="AA83" i="7"/>
  <c r="AA78" i="7"/>
  <c r="AA88" i="7"/>
  <c r="AA76" i="7"/>
  <c r="AA72" i="7"/>
  <c r="AA89" i="7"/>
  <c r="AA79" i="7"/>
  <c r="AA94" i="7"/>
  <c r="AA96" i="7"/>
  <c r="AA91" i="7"/>
  <c r="AA93" i="7"/>
  <c r="AA87" i="7"/>
  <c r="AA71" i="7"/>
  <c r="AA75" i="7"/>
  <c r="AA104" i="7" s="1"/>
  <c r="AA21" i="7" s="1"/>
  <c r="AA95" i="7"/>
  <c r="AA77" i="7"/>
  <c r="AA85" i="7"/>
  <c r="AA92" i="7"/>
  <c r="AA27" i="7"/>
  <c r="AA28" i="7" s="1"/>
  <c r="Y112" i="7"/>
  <c r="AA19" i="7" l="1"/>
  <c r="AB93" i="7"/>
  <c r="AB82" i="7"/>
  <c r="AB86" i="7"/>
  <c r="AB87" i="7"/>
  <c r="AB77" i="7"/>
  <c r="AB70" i="7"/>
  <c r="AB88" i="7"/>
  <c r="AB76" i="7"/>
  <c r="AB105" i="7" s="1"/>
  <c r="AB21" i="7" s="1"/>
  <c r="AB85" i="7"/>
  <c r="AB79" i="7"/>
  <c r="AB96" i="7"/>
  <c r="AB78" i="7"/>
  <c r="AB94" i="7"/>
  <c r="AB91" i="7"/>
  <c r="AB71" i="7"/>
  <c r="AB72" i="7"/>
  <c r="AB89" i="7"/>
  <c r="AB75" i="7"/>
  <c r="AB73" i="7"/>
  <c r="AB95" i="7"/>
  <c r="AB84" i="7"/>
  <c r="AB92" i="7"/>
  <c r="AB74" i="7"/>
  <c r="AB83" i="7"/>
  <c r="AB90" i="7"/>
  <c r="AB27" i="7"/>
  <c r="AB28" i="7" s="1"/>
  <c r="Z112" i="7"/>
  <c r="AA20" i="7"/>
  <c r="AB19" i="7" l="1"/>
  <c r="AB20" i="7"/>
  <c r="AC74" i="7"/>
  <c r="AC89" i="7"/>
  <c r="AC78" i="7"/>
  <c r="AC92" i="7"/>
  <c r="AC70" i="7"/>
  <c r="AC76" i="7"/>
  <c r="AC71" i="7"/>
  <c r="AC91" i="7"/>
  <c r="AC77" i="7"/>
  <c r="AC106" i="7" s="1"/>
  <c r="AC21" i="7" s="1"/>
  <c r="AC82" i="7"/>
  <c r="AC75" i="7"/>
  <c r="AC87" i="7"/>
  <c r="AC95" i="7"/>
  <c r="AC73" i="7"/>
  <c r="AC85" i="7"/>
  <c r="AC90" i="7"/>
  <c r="AC94" i="7"/>
  <c r="AC88" i="7"/>
  <c r="AC84" i="7"/>
  <c r="AC83" i="7"/>
  <c r="AC79" i="7"/>
  <c r="AC93" i="7"/>
  <c r="AC96" i="7"/>
  <c r="AC72" i="7"/>
  <c r="AC86" i="7"/>
  <c r="AC27" i="7"/>
  <c r="AC28" i="7" s="1"/>
  <c r="AA112" i="7"/>
  <c r="C114" i="7" s="1"/>
  <c r="AH24" i="6" l="1"/>
  <c r="AA24" i="6"/>
  <c r="F24" i="6"/>
  <c r="W24" i="6"/>
  <c r="X24" i="6"/>
  <c r="H24" i="6"/>
  <c r="S24" i="6"/>
  <c r="AO24" i="6"/>
  <c r="AU24" i="6"/>
  <c r="T24" i="6"/>
  <c r="D24" i="6"/>
  <c r="AT24" i="6"/>
  <c r="M24" i="6"/>
  <c r="Y24" i="6"/>
  <c r="AY24" i="6"/>
  <c r="J24" i="6"/>
  <c r="AP24" i="6"/>
  <c r="AI24" i="6"/>
  <c r="L24" i="6"/>
  <c r="AK24" i="6"/>
  <c r="G24" i="6"/>
  <c r="AM24" i="6"/>
  <c r="AX24" i="6"/>
  <c r="K24" i="6"/>
  <c r="AE24" i="6"/>
  <c r="R24" i="6"/>
  <c r="AF24" i="6"/>
  <c r="AJ24" i="6"/>
  <c r="N24" i="6"/>
  <c r="AS24" i="6"/>
  <c r="AZ24" i="6"/>
  <c r="P24" i="6"/>
  <c r="AC24" i="6"/>
  <c r="O24" i="6"/>
  <c r="AL24" i="6"/>
  <c r="AV24" i="6"/>
  <c r="V24" i="6"/>
  <c r="AB24" i="6"/>
  <c r="AW24" i="6"/>
  <c r="AN24" i="6"/>
  <c r="U24" i="6"/>
  <c r="AR24" i="6"/>
  <c r="C24" i="6"/>
  <c r="Q24" i="6"/>
  <c r="AD24" i="6"/>
  <c r="Z24" i="6"/>
  <c r="I24" i="6"/>
  <c r="AQ24" i="6"/>
  <c r="AG24" i="6"/>
  <c r="E24" i="6"/>
  <c r="AC19" i="7"/>
  <c r="AB112" i="7"/>
  <c r="AD88" i="7"/>
  <c r="AD85" i="7"/>
  <c r="AD83" i="7"/>
  <c r="AD94" i="7"/>
  <c r="AD91" i="7"/>
  <c r="AD76" i="7"/>
  <c r="AD77" i="7"/>
  <c r="AD75" i="7"/>
  <c r="AD95" i="7"/>
  <c r="AD82" i="7"/>
  <c r="AD92" i="7"/>
  <c r="AD71" i="7"/>
  <c r="AD73" i="7"/>
  <c r="AD79" i="7"/>
  <c r="AD84" i="7"/>
  <c r="AD78" i="7"/>
  <c r="AD107" i="7" s="1"/>
  <c r="AD21" i="7" s="1"/>
  <c r="AD96" i="7"/>
  <c r="AD70" i="7"/>
  <c r="AD72" i="7"/>
  <c r="AD86" i="7"/>
  <c r="AD74" i="7"/>
  <c r="AD87" i="7"/>
  <c r="AD90" i="7"/>
  <c r="AD89" i="7"/>
  <c r="AD93" i="7"/>
  <c r="AD27" i="7"/>
  <c r="AD28" i="7" s="1"/>
  <c r="AC20" i="7"/>
  <c r="C27" i="6" l="1"/>
  <c r="C15" i="6" s="1"/>
  <c r="AD19" i="7"/>
  <c r="AC112" i="7"/>
  <c r="AE74" i="7"/>
  <c r="AE73" i="7"/>
  <c r="AE87" i="7"/>
  <c r="AE77" i="7"/>
  <c r="AE90" i="7"/>
  <c r="AE75" i="7"/>
  <c r="AE86" i="7"/>
  <c r="AE88" i="7"/>
  <c r="AE78" i="7"/>
  <c r="AE71" i="7"/>
  <c r="AE76" i="7"/>
  <c r="AE79" i="7"/>
  <c r="AE108" i="7" s="1"/>
  <c r="AE21" i="7" s="1"/>
  <c r="AE93" i="7"/>
  <c r="AE83" i="7"/>
  <c r="AE82" i="7"/>
  <c r="AE96" i="7"/>
  <c r="AE91" i="7"/>
  <c r="AE95" i="7"/>
  <c r="AE89" i="7"/>
  <c r="AE72" i="7"/>
  <c r="AE92" i="7"/>
  <c r="AE84" i="7"/>
  <c r="AE70" i="7"/>
  <c r="AE85" i="7"/>
  <c r="AE94" i="7"/>
  <c r="AE27" i="7"/>
  <c r="AE28" i="7" s="1"/>
  <c r="AD20" i="7"/>
  <c r="G15" i="5" l="1"/>
  <c r="AD112" i="7"/>
  <c r="AL15" i="5"/>
  <c r="C15" i="5"/>
  <c r="AT15" i="5"/>
  <c r="AG15" i="5"/>
  <c r="U15" i="5"/>
  <c r="AV15" i="5"/>
  <c r="AW15" i="5"/>
  <c r="AC15" i="5"/>
  <c r="AR15" i="5"/>
  <c r="H15" i="5"/>
  <c r="S15" i="5"/>
  <c r="W15" i="5"/>
  <c r="AX15" i="5"/>
  <c r="Y15" i="5"/>
  <c r="B3" i="23"/>
  <c r="AY15" i="5"/>
  <c r="Q15" i="5"/>
  <c r="AH15" i="5"/>
  <c r="Z15" i="5"/>
  <c r="I15" i="5"/>
  <c r="AS15" i="5"/>
  <c r="AK15" i="5"/>
  <c r="P15" i="5"/>
  <c r="AE15" i="5"/>
  <c r="C22" i="7"/>
  <c r="AF23" i="7" s="1"/>
  <c r="AQ15" i="5"/>
  <c r="C30" i="7"/>
  <c r="Y18" i="5" s="1"/>
  <c r="Y11" i="6" s="1"/>
  <c r="R15" i="5"/>
  <c r="AP15" i="5"/>
  <c r="E15" i="5"/>
  <c r="V15" i="5"/>
  <c r="AA15" i="5"/>
  <c r="K15" i="5"/>
  <c r="M15" i="5"/>
  <c r="AM15" i="5"/>
  <c r="AO15" i="5"/>
  <c r="O15" i="5"/>
  <c r="L15" i="5"/>
  <c r="AI15" i="5"/>
  <c r="J15" i="5"/>
  <c r="AN15" i="5"/>
  <c r="T15" i="5"/>
  <c r="D15" i="5"/>
  <c r="AF15" i="5"/>
  <c r="F15" i="5"/>
  <c r="N15" i="5"/>
  <c r="AU15" i="5"/>
  <c r="AZ15" i="5"/>
  <c r="AD15" i="5"/>
  <c r="AE19" i="7"/>
  <c r="X15" i="5"/>
  <c r="AB15" i="5"/>
  <c r="AE20" i="7"/>
  <c r="AF71" i="7"/>
  <c r="AF73" i="7"/>
  <c r="AF79" i="7"/>
  <c r="AF94" i="7"/>
  <c r="AF89" i="7"/>
  <c r="AF88" i="7"/>
  <c r="AF75" i="7"/>
  <c r="AF95" i="7"/>
  <c r="AF92" i="7"/>
  <c r="AF72" i="7"/>
  <c r="AF91" i="7"/>
  <c r="AF74" i="7"/>
  <c r="AF78" i="7"/>
  <c r="AF96" i="7"/>
  <c r="AF84" i="7"/>
  <c r="AF85" i="7"/>
  <c r="AF86" i="7"/>
  <c r="AF70" i="7"/>
  <c r="AF76" i="7"/>
  <c r="AF90" i="7"/>
  <c r="AF83" i="7"/>
  <c r="AF93" i="7"/>
  <c r="AF87" i="7"/>
  <c r="AF77" i="7"/>
  <c r="AF82" i="7"/>
  <c r="AF27" i="7"/>
  <c r="AF28" i="7" s="1"/>
  <c r="N17" i="6" l="1"/>
  <c r="T17" i="6"/>
  <c r="L17" i="6"/>
  <c r="M17" i="6"/>
  <c r="E17" i="6"/>
  <c r="AQ17" i="6"/>
  <c r="AK17" i="6"/>
  <c r="AH17" i="6"/>
  <c r="Y17" i="6"/>
  <c r="Y18" i="6" s="1"/>
  <c r="X2" i="22"/>
  <c r="H17" i="6"/>
  <c r="AV17" i="6"/>
  <c r="C17" i="6"/>
  <c r="AD17" i="6"/>
  <c r="F17" i="6"/>
  <c r="AN17" i="6"/>
  <c r="O17" i="6"/>
  <c r="K17" i="6"/>
  <c r="AP17" i="6"/>
  <c r="AS17" i="6"/>
  <c r="Q17" i="6"/>
  <c r="AX17" i="6"/>
  <c r="AR17" i="6"/>
  <c r="U17" i="6"/>
  <c r="AL17" i="6"/>
  <c r="AB17" i="6"/>
  <c r="AZ17" i="6"/>
  <c r="AF17" i="6"/>
  <c r="J17" i="6"/>
  <c r="AO17" i="6"/>
  <c r="AA17" i="6"/>
  <c r="R17" i="6"/>
  <c r="AE17" i="6"/>
  <c r="I17" i="6"/>
  <c r="AY17" i="6"/>
  <c r="W17" i="6"/>
  <c r="AC17" i="6"/>
  <c r="AG17" i="6"/>
  <c r="X17" i="6"/>
  <c r="AU17" i="6"/>
  <c r="D17" i="6"/>
  <c r="AI17" i="6"/>
  <c r="AM17" i="6"/>
  <c r="V17" i="6"/>
  <c r="P17" i="6"/>
  <c r="Z17" i="6"/>
  <c r="S17" i="6"/>
  <c r="AW17" i="6"/>
  <c r="AT17" i="6"/>
  <c r="G17" i="6"/>
  <c r="AY23" i="7"/>
  <c r="AJ15" i="5"/>
  <c r="AC23" i="7"/>
  <c r="AC25" i="7" s="1"/>
  <c r="AL23" i="7"/>
  <c r="W23" i="7"/>
  <c r="W25" i="7" s="1"/>
  <c r="AT23" i="7"/>
  <c r="E23" i="7"/>
  <c r="E25" i="7" s="1"/>
  <c r="AG23" i="7"/>
  <c r="AI23" i="7"/>
  <c r="AK23" i="7"/>
  <c r="S23" i="7"/>
  <c r="S25" i="7" s="1"/>
  <c r="K18" i="5"/>
  <c r="K11" i="6" s="1"/>
  <c r="K18" i="6" s="1"/>
  <c r="AE23" i="7"/>
  <c r="AE25" i="7" s="1"/>
  <c r="N23" i="7"/>
  <c r="N25" i="7" s="1"/>
  <c r="F23" i="7"/>
  <c r="F25" i="7" s="1"/>
  <c r="I23" i="7"/>
  <c r="I25" i="7" s="1"/>
  <c r="O23" i="7"/>
  <c r="O25" i="7" s="1"/>
  <c r="K23" i="7"/>
  <c r="K25" i="7" s="1"/>
  <c r="AH23" i="7"/>
  <c r="M23" i="7"/>
  <c r="M25" i="7" s="1"/>
  <c r="AS23" i="7"/>
  <c r="AA23" i="7"/>
  <c r="AA25" i="7" s="1"/>
  <c r="G23" i="7"/>
  <c r="G25" i="7" s="1"/>
  <c r="D23" i="7"/>
  <c r="D25" i="7" s="1"/>
  <c r="V23" i="7"/>
  <c r="V25" i="7" s="1"/>
  <c r="AD23" i="7"/>
  <c r="AD25" i="7" s="1"/>
  <c r="AQ23" i="7"/>
  <c r="C23" i="7"/>
  <c r="C25" i="7" s="1"/>
  <c r="H23" i="7"/>
  <c r="H25" i="7" s="1"/>
  <c r="AU23" i="7"/>
  <c r="X23" i="7"/>
  <c r="X25" i="7" s="1"/>
  <c r="AR23" i="7"/>
  <c r="U23" i="7"/>
  <c r="U25" i="7" s="1"/>
  <c r="L23" i="7"/>
  <c r="L25" i="7" s="1"/>
  <c r="AJ23" i="7"/>
  <c r="AX23" i="7"/>
  <c r="AB23" i="7"/>
  <c r="AB25" i="7" s="1"/>
  <c r="R23" i="7"/>
  <c r="R25" i="7" s="1"/>
  <c r="Q23" i="7"/>
  <c r="Q25" i="7" s="1"/>
  <c r="Y23" i="7"/>
  <c r="Y25" i="7" s="1"/>
  <c r="AW23" i="7"/>
  <c r="AO23" i="7"/>
  <c r="AP23" i="7"/>
  <c r="P23" i="7"/>
  <c r="P25" i="7" s="1"/>
  <c r="AV23" i="7"/>
  <c r="T23" i="7"/>
  <c r="T25" i="7" s="1"/>
  <c r="AN23" i="7"/>
  <c r="Z23" i="7"/>
  <c r="Z25" i="7" s="1"/>
  <c r="AZ23" i="7"/>
  <c r="AM23" i="7"/>
  <c r="J23" i="7"/>
  <c r="J25" i="7" s="1"/>
  <c r="AO18" i="5"/>
  <c r="AO11" i="6" s="1"/>
  <c r="AO18" i="6" s="1"/>
  <c r="C31" i="7"/>
  <c r="R33" i="7" s="1"/>
  <c r="AY18" i="5"/>
  <c r="AY11" i="6" s="1"/>
  <c r="AL18" i="5"/>
  <c r="AL11" i="6" s="1"/>
  <c r="AL18" i="6" s="1"/>
  <c r="M18" i="5"/>
  <c r="L2" i="22" s="1"/>
  <c r="AG18" i="5"/>
  <c r="AG11" i="6" s="1"/>
  <c r="S18" i="5"/>
  <c r="S11" i="6" s="1"/>
  <c r="AN18" i="5"/>
  <c r="AN11" i="6" s="1"/>
  <c r="I18" i="5"/>
  <c r="I11" i="6" s="1"/>
  <c r="AV18" i="5"/>
  <c r="AV11" i="6" s="1"/>
  <c r="U18" i="5"/>
  <c r="U11" i="6" s="1"/>
  <c r="U18" i="6" s="1"/>
  <c r="AH18" i="5"/>
  <c r="AH11" i="6" s="1"/>
  <c r="AW18" i="5"/>
  <c r="AW11" i="6" s="1"/>
  <c r="O18" i="5"/>
  <c r="O11" i="6" s="1"/>
  <c r="X18" i="5"/>
  <c r="W2" i="22" s="1"/>
  <c r="AS18" i="5"/>
  <c r="AS11" i="6" s="1"/>
  <c r="G18" i="5"/>
  <c r="G11" i="6" s="1"/>
  <c r="G18" i="6" s="1"/>
  <c r="AE18" i="5"/>
  <c r="AE11" i="6" s="1"/>
  <c r="AM18" i="5"/>
  <c r="AM11" i="6" s="1"/>
  <c r="AD18" i="5"/>
  <c r="AD11" i="6" s="1"/>
  <c r="AK18" i="5"/>
  <c r="AK11" i="6" s="1"/>
  <c r="F18" i="5"/>
  <c r="F11" i="6" s="1"/>
  <c r="F18" i="6" s="1"/>
  <c r="Z18" i="5"/>
  <c r="Z11" i="6" s="1"/>
  <c r="J18" i="5"/>
  <c r="I2" i="22" s="1"/>
  <c r="AB18" i="5"/>
  <c r="AB11" i="6" s="1"/>
  <c r="AB18" i="6" s="1"/>
  <c r="R18" i="5"/>
  <c r="R11" i="6" s="1"/>
  <c r="AP18" i="5"/>
  <c r="AP11" i="6" s="1"/>
  <c r="AR18" i="5"/>
  <c r="AR11" i="6" s="1"/>
  <c r="C18" i="5"/>
  <c r="C11" i="6" s="1"/>
  <c r="AA18" i="5"/>
  <c r="AA11" i="6" s="1"/>
  <c r="AA18" i="6" s="1"/>
  <c r="AU18" i="5"/>
  <c r="AU11" i="6" s="1"/>
  <c r="AU18" i="6" s="1"/>
  <c r="AC18" i="5"/>
  <c r="AC11" i="6" s="1"/>
  <c r="AC18" i="6" s="1"/>
  <c r="W18" i="5"/>
  <c r="W11" i="6" s="1"/>
  <c r="AF18" i="5"/>
  <c r="AF11" i="6" s="1"/>
  <c r="AJ18" i="5"/>
  <c r="AJ11" i="6" s="1"/>
  <c r="H18" i="5"/>
  <c r="H11" i="6" s="1"/>
  <c r="P18" i="5"/>
  <c r="P11" i="6" s="1"/>
  <c r="AZ18" i="5"/>
  <c r="AZ11" i="6" s="1"/>
  <c r="AZ18" i="6" s="1"/>
  <c r="N18" i="5"/>
  <c r="N11" i="6" s="1"/>
  <c r="L18" i="5"/>
  <c r="L11" i="6" s="1"/>
  <c r="Q18" i="5"/>
  <c r="Q11" i="6" s="1"/>
  <c r="AI18" i="5"/>
  <c r="AI11" i="6" s="1"/>
  <c r="E18" i="5"/>
  <c r="E11" i="6" s="1"/>
  <c r="AX18" i="5"/>
  <c r="AX11" i="6" s="1"/>
  <c r="V18" i="5"/>
  <c r="V11" i="6" s="1"/>
  <c r="D18" i="5"/>
  <c r="D11" i="6" s="1"/>
  <c r="AT18" i="5"/>
  <c r="AT11" i="6" s="1"/>
  <c r="AQ18" i="5"/>
  <c r="AQ11" i="6" s="1"/>
  <c r="T18" i="5"/>
  <c r="T11" i="6" s="1"/>
  <c r="T18" i="6" s="1"/>
  <c r="AE112" i="7"/>
  <c r="AG95" i="7"/>
  <c r="AG82" i="7"/>
  <c r="AG72" i="7"/>
  <c r="AG71" i="7"/>
  <c r="AG86" i="7"/>
  <c r="AG91" i="7"/>
  <c r="AG93" i="7"/>
  <c r="AG90" i="7"/>
  <c r="AG75" i="7"/>
  <c r="AG83" i="7"/>
  <c r="AG85" i="7"/>
  <c r="AG77" i="7"/>
  <c r="AG73" i="7"/>
  <c r="AG96" i="7"/>
  <c r="AG84" i="7"/>
  <c r="AG92" i="7"/>
  <c r="AG78" i="7"/>
  <c r="AG87" i="7"/>
  <c r="AG70" i="7"/>
  <c r="AG89" i="7"/>
  <c r="AG88" i="7"/>
  <c r="AG79" i="7"/>
  <c r="AG74" i="7"/>
  <c r="AG76" i="7"/>
  <c r="AG94" i="7"/>
  <c r="AG27" i="7"/>
  <c r="AG28" i="7" s="1"/>
  <c r="AF19" i="7"/>
  <c r="AF20" i="7"/>
  <c r="I18" i="6" l="1"/>
  <c r="AT18" i="6"/>
  <c r="E18" i="6"/>
  <c r="N18" i="6"/>
  <c r="D18" i="6"/>
  <c r="Q18" i="6"/>
  <c r="P18" i="6"/>
  <c r="C18" i="6"/>
  <c r="AE18" i="6"/>
  <c r="O18" i="6"/>
  <c r="Z18" i="6"/>
  <c r="AI18" i="6"/>
  <c r="AQ18" i="6"/>
  <c r="AX18" i="6"/>
  <c r="AP18" i="6"/>
  <c r="AM18" i="6"/>
  <c r="S18" i="6"/>
  <c r="AY18" i="6"/>
  <c r="AK18" i="6"/>
  <c r="P33" i="7"/>
  <c r="P34" i="7" s="1"/>
  <c r="L18" i="6"/>
  <c r="H18" i="6"/>
  <c r="AR18" i="6"/>
  <c r="AD18" i="6"/>
  <c r="AG18" i="6"/>
  <c r="R18" i="6"/>
  <c r="AF18" i="6"/>
  <c r="AV18" i="6"/>
  <c r="V18" i="6"/>
  <c r="W18" i="6"/>
  <c r="AW18" i="6"/>
  <c r="AS18" i="6"/>
  <c r="AH18" i="6"/>
  <c r="AN18" i="6"/>
  <c r="AJ17" i="6"/>
  <c r="AJ18" i="6" s="1"/>
  <c r="AI2" i="22"/>
  <c r="AS2" i="22"/>
  <c r="R2" i="22"/>
  <c r="O2" i="22"/>
  <c r="AL2" i="22"/>
  <c r="C2" i="22"/>
  <c r="AB2" i="22"/>
  <c r="AX2" i="22"/>
  <c r="AD2" i="22"/>
  <c r="Z2" i="22"/>
  <c r="AY2" i="22"/>
  <c r="AK2" i="22"/>
  <c r="AQ2" i="22"/>
  <c r="P2" i="22"/>
  <c r="AO2" i="22"/>
  <c r="N2" i="22"/>
  <c r="E2" i="22"/>
  <c r="B2" i="22"/>
  <c r="G2" i="22"/>
  <c r="AG2" i="22"/>
  <c r="AP2" i="22"/>
  <c r="S2" i="22"/>
  <c r="F2" i="22"/>
  <c r="AV2" i="22"/>
  <c r="Y2" i="22"/>
  <c r="U2" i="22"/>
  <c r="AH2" i="22"/>
  <c r="AT2" i="22"/>
  <c r="AF2" i="22"/>
  <c r="V2" i="22"/>
  <c r="H2" i="22"/>
  <c r="Q2" i="22"/>
  <c r="AN2" i="22"/>
  <c r="AE2" i="22"/>
  <c r="AA2" i="22"/>
  <c r="T2" i="22"/>
  <c r="AW2" i="22"/>
  <c r="AR2" i="22"/>
  <c r="J2" i="22"/>
  <c r="AM2" i="22"/>
  <c r="AC2" i="22"/>
  <c r="AU2" i="22"/>
  <c r="AJ2" i="22"/>
  <c r="D2" i="22"/>
  <c r="K2" i="22"/>
  <c r="M2" i="22"/>
  <c r="G33" i="7"/>
  <c r="G34" i="7" s="1"/>
  <c r="AC33" i="7"/>
  <c r="AC34" i="7" s="1"/>
  <c r="Y33" i="7"/>
  <c r="Y34" i="7" s="1"/>
  <c r="M33" i="7"/>
  <c r="M34" i="7" s="1"/>
  <c r="C33" i="7"/>
  <c r="C34" i="7" s="1"/>
  <c r="AX33" i="7"/>
  <c r="AW33" i="7"/>
  <c r="W33" i="7"/>
  <c r="W34" i="7" s="1"/>
  <c r="AG33" i="7"/>
  <c r="B5" i="23"/>
  <c r="K33" i="7"/>
  <c r="K34" i="7" s="1"/>
  <c r="Z33" i="7"/>
  <c r="Z34" i="7" s="1"/>
  <c r="T33" i="7"/>
  <c r="T34" i="7" s="1"/>
  <c r="S33" i="7"/>
  <c r="S34" i="7" s="1"/>
  <c r="AQ33" i="7"/>
  <c r="AL33" i="7"/>
  <c r="I33" i="7"/>
  <c r="I34" i="7" s="1"/>
  <c r="AF33" i="7"/>
  <c r="AV33" i="7"/>
  <c r="F33" i="7"/>
  <c r="F34" i="7" s="1"/>
  <c r="AK33" i="7"/>
  <c r="J33" i="7"/>
  <c r="J34" i="7" s="1"/>
  <c r="E33" i="7"/>
  <c r="E34" i="7" s="1"/>
  <c r="D33" i="7"/>
  <c r="D34" i="7" s="1"/>
  <c r="O33" i="7"/>
  <c r="O34" i="7" s="1"/>
  <c r="AH33" i="7"/>
  <c r="Q33" i="7"/>
  <c r="Q34" i="7" s="1"/>
  <c r="AP33" i="7"/>
  <c r="U33" i="7"/>
  <c r="U34" i="7" s="1"/>
  <c r="AS33" i="7"/>
  <c r="N33" i="7"/>
  <c r="N34" i="7" s="1"/>
  <c r="AN33" i="7"/>
  <c r="X33" i="7"/>
  <c r="X34" i="7" s="1"/>
  <c r="AZ33" i="7"/>
  <c r="AM33" i="7"/>
  <c r="AA33" i="7"/>
  <c r="AA34" i="7" s="1"/>
  <c r="AY33" i="7"/>
  <c r="AU33" i="7"/>
  <c r="H33" i="7"/>
  <c r="H34" i="7" s="1"/>
  <c r="AB33" i="7"/>
  <c r="AB34" i="7" s="1"/>
  <c r="AT33" i="7"/>
  <c r="AE33" i="7"/>
  <c r="AE34" i="7" s="1"/>
  <c r="L33" i="7"/>
  <c r="L34" i="7" s="1"/>
  <c r="AR33" i="7"/>
  <c r="AJ33" i="7"/>
  <c r="AI33" i="7"/>
  <c r="R34" i="7"/>
  <c r="AO33" i="7"/>
  <c r="AD33" i="7"/>
  <c r="AD34" i="7" s="1"/>
  <c r="V33" i="7"/>
  <c r="V34" i="7" s="1"/>
  <c r="M11" i="6"/>
  <c r="M18" i="6" s="1"/>
  <c r="X11" i="6"/>
  <c r="X18" i="6" s="1"/>
  <c r="J11" i="6"/>
  <c r="J18" i="6" s="1"/>
  <c r="AF112" i="7"/>
  <c r="AF25" i="7"/>
  <c r="AG20" i="7"/>
  <c r="AH72" i="7"/>
  <c r="AH74" i="7"/>
  <c r="AH96" i="7"/>
  <c r="AH79" i="7"/>
  <c r="AH71" i="7"/>
  <c r="AH95" i="7"/>
  <c r="AH92" i="7"/>
  <c r="AH84" i="7"/>
  <c r="AH87" i="7"/>
  <c r="AH86" i="7"/>
  <c r="AH83" i="7"/>
  <c r="AH91" i="7"/>
  <c r="AH73" i="7"/>
  <c r="AH77" i="7"/>
  <c r="AH94" i="7"/>
  <c r="AH90" i="7"/>
  <c r="AH88" i="7"/>
  <c r="AH82" i="7"/>
  <c r="AH70" i="7"/>
  <c r="AH76" i="7"/>
  <c r="AH85" i="7"/>
  <c r="AH89" i="7"/>
  <c r="AH75" i="7"/>
  <c r="AH93" i="7"/>
  <c r="AH78" i="7"/>
  <c r="AH27" i="7"/>
  <c r="AH28" i="7" s="1"/>
  <c r="AG19" i="7"/>
  <c r="AY3" i="22" l="1"/>
  <c r="AU3" i="22"/>
  <c r="AQ3" i="22"/>
  <c r="AM3" i="22"/>
  <c r="AI3" i="22"/>
  <c r="AE3" i="22"/>
  <c r="AA3" i="22"/>
  <c r="W3" i="22"/>
  <c r="S3" i="22"/>
  <c r="O3" i="22"/>
  <c r="K3" i="22"/>
  <c r="G3" i="22"/>
  <c r="C3" i="22"/>
  <c r="AX3" i="22"/>
  <c r="AT3" i="22"/>
  <c r="AP3" i="22"/>
  <c r="AL3" i="22"/>
  <c r="AH3" i="22"/>
  <c r="AD3" i="22"/>
  <c r="Z3" i="22"/>
  <c r="V3" i="22"/>
  <c r="R3" i="22"/>
  <c r="N3" i="22"/>
  <c r="J3" i="22"/>
  <c r="F3" i="22"/>
  <c r="B3" i="22"/>
  <c r="AW3" i="22"/>
  <c r="AS3" i="22"/>
  <c r="AO3" i="22"/>
  <c r="AK3" i="22"/>
  <c r="AG3" i="22"/>
  <c r="AC3" i="22"/>
  <c r="Y3" i="22"/>
  <c r="U3" i="22"/>
  <c r="Q3" i="22"/>
  <c r="M3" i="22"/>
  <c r="I3" i="22"/>
  <c r="E3" i="22"/>
  <c r="AV3" i="22"/>
  <c r="AR3" i="22"/>
  <c r="AN3" i="22"/>
  <c r="AJ3" i="22"/>
  <c r="AF3" i="22"/>
  <c r="AB3" i="22"/>
  <c r="X3" i="22"/>
  <c r="T3" i="22"/>
  <c r="P3" i="22"/>
  <c r="L3" i="22"/>
  <c r="H3" i="22"/>
  <c r="D3" i="22"/>
  <c r="AF34" i="7"/>
  <c r="C36" i="7"/>
  <c r="C20" i="6"/>
  <c r="AH20" i="7"/>
  <c r="AI72" i="7"/>
  <c r="AI90" i="7"/>
  <c r="AI74" i="7"/>
  <c r="AI84" i="7"/>
  <c r="AI71" i="7"/>
  <c r="AI95" i="7"/>
  <c r="AI96" i="7"/>
  <c r="AI93" i="7"/>
  <c r="AI77" i="7"/>
  <c r="AI73" i="7"/>
  <c r="AI88" i="7"/>
  <c r="AI70" i="7"/>
  <c r="AI92" i="7"/>
  <c r="AI87" i="7"/>
  <c r="AI76" i="7"/>
  <c r="AI89" i="7"/>
  <c r="AI75" i="7"/>
  <c r="AI85" i="7"/>
  <c r="AI86" i="7"/>
  <c r="AI83" i="7"/>
  <c r="AI82" i="7"/>
  <c r="AI78" i="7"/>
  <c r="AI94" i="7"/>
  <c r="AI91" i="7"/>
  <c r="AI79" i="7"/>
  <c r="AI27" i="7"/>
  <c r="AI28" i="7" s="1"/>
  <c r="AH19" i="7"/>
  <c r="AG112" i="7"/>
  <c r="AG25" i="7"/>
  <c r="AG34" i="7" s="1"/>
  <c r="AI20" i="7" l="1"/>
  <c r="AI19" i="7"/>
  <c r="AJ70" i="7"/>
  <c r="AJ89" i="7"/>
  <c r="AJ83" i="7"/>
  <c r="AJ94" i="7"/>
  <c r="AJ84" i="7"/>
  <c r="AJ96" i="7"/>
  <c r="AJ82" i="7"/>
  <c r="AJ87" i="7"/>
  <c r="AJ79" i="7"/>
  <c r="AJ91" i="7"/>
  <c r="AJ73" i="7"/>
  <c r="AJ95" i="7"/>
  <c r="AJ77" i="7"/>
  <c r="AJ74" i="7"/>
  <c r="AJ85" i="7"/>
  <c r="AJ72" i="7"/>
  <c r="AJ71" i="7"/>
  <c r="AJ92" i="7"/>
  <c r="AJ88" i="7"/>
  <c r="AJ76" i="7"/>
  <c r="AJ90" i="7"/>
  <c r="AJ78" i="7"/>
  <c r="AJ93" i="7"/>
  <c r="AJ75" i="7"/>
  <c r="AJ86" i="7"/>
  <c r="AJ27" i="7"/>
  <c r="AJ28" i="7" s="1"/>
  <c r="AH112" i="7"/>
  <c r="AH25" i="7"/>
  <c r="AH34" i="7" s="1"/>
  <c r="AK90" i="7" l="1"/>
  <c r="AK70" i="7"/>
  <c r="AK82" i="7"/>
  <c r="AK73" i="7"/>
  <c r="AK93" i="7"/>
  <c r="AK96" i="7"/>
  <c r="AK75" i="7"/>
  <c r="AK91" i="7"/>
  <c r="AK76" i="7"/>
  <c r="AK95" i="7"/>
  <c r="AK94" i="7"/>
  <c r="AK86" i="7"/>
  <c r="AK83" i="7"/>
  <c r="AK92" i="7"/>
  <c r="AK78" i="7"/>
  <c r="AK71" i="7"/>
  <c r="AK89" i="7"/>
  <c r="AK85" i="7"/>
  <c r="AK87" i="7"/>
  <c r="AK79" i="7"/>
  <c r="AK74" i="7"/>
  <c r="AK77" i="7"/>
  <c r="AK88" i="7"/>
  <c r="AK84" i="7"/>
  <c r="AK72" i="7"/>
  <c r="AK27" i="7"/>
  <c r="AK28" i="7" s="1"/>
  <c r="AJ20" i="7"/>
  <c r="AJ19" i="7"/>
  <c r="AI112" i="7"/>
  <c r="AI25" i="7"/>
  <c r="AI34" i="7" s="1"/>
  <c r="AL86" i="7" l="1"/>
  <c r="AL92" i="7"/>
  <c r="AL93" i="7"/>
  <c r="AL96" i="7"/>
  <c r="AL82" i="7"/>
  <c r="AL85" i="7"/>
  <c r="AL73" i="7"/>
  <c r="AL94" i="7"/>
  <c r="AL77" i="7"/>
  <c r="AL70" i="7"/>
  <c r="AL79" i="7"/>
  <c r="AL74" i="7"/>
  <c r="AL95" i="7"/>
  <c r="AL72" i="7"/>
  <c r="AL78" i="7"/>
  <c r="AL76" i="7"/>
  <c r="AL84" i="7"/>
  <c r="AL88" i="7"/>
  <c r="AL89" i="7"/>
  <c r="AL91" i="7"/>
  <c r="AL90" i="7"/>
  <c r="AL75" i="7"/>
  <c r="AL71" i="7"/>
  <c r="AL87" i="7"/>
  <c r="AL83" i="7"/>
  <c r="AL27" i="7"/>
  <c r="AL28" i="7" s="1"/>
  <c r="AK20" i="7"/>
  <c r="AK19" i="7"/>
  <c r="AJ25" i="7"/>
  <c r="AJ34" i="7" s="1"/>
  <c r="AJ112" i="7"/>
  <c r="AL19" i="7" l="1"/>
  <c r="AK112" i="7"/>
  <c r="AK25" i="7"/>
  <c r="AK34" i="7" s="1"/>
  <c r="AL20" i="7"/>
  <c r="AM72" i="7"/>
  <c r="AM91" i="7"/>
  <c r="AM74" i="7"/>
  <c r="AM77" i="7"/>
  <c r="AM85" i="7"/>
  <c r="AM96" i="7"/>
  <c r="AM83" i="7"/>
  <c r="AM93" i="7"/>
  <c r="AM73" i="7"/>
  <c r="AM71" i="7"/>
  <c r="AM79" i="7"/>
  <c r="AM82" i="7"/>
  <c r="AM87" i="7"/>
  <c r="AM95" i="7"/>
  <c r="AM92" i="7"/>
  <c r="AM78" i="7"/>
  <c r="AM76" i="7"/>
  <c r="AM86" i="7"/>
  <c r="AM94" i="7"/>
  <c r="AM84" i="7"/>
  <c r="AM70" i="7"/>
  <c r="AM75" i="7"/>
  <c r="AM90" i="7"/>
  <c r="AM88" i="7"/>
  <c r="AM89" i="7"/>
  <c r="AM27" i="7"/>
  <c r="AM28" i="7" s="1"/>
  <c r="AL25" i="7" l="1"/>
  <c r="AL34" i="7" s="1"/>
  <c r="AL112" i="7"/>
  <c r="AM19" i="7"/>
  <c r="AM20" i="7"/>
  <c r="AN92" i="7"/>
  <c r="AN83" i="7"/>
  <c r="AN71" i="7"/>
  <c r="AN70" i="7"/>
  <c r="AN95" i="7"/>
  <c r="AN74" i="7"/>
  <c r="AN78" i="7"/>
  <c r="AN93" i="7"/>
  <c r="AN84" i="7"/>
  <c r="AN88" i="7"/>
  <c r="AN76" i="7"/>
  <c r="AN79" i="7"/>
  <c r="AN82" i="7"/>
  <c r="AN77" i="7"/>
  <c r="AN73" i="7"/>
  <c r="AN72" i="7"/>
  <c r="AN89" i="7"/>
  <c r="AN96" i="7"/>
  <c r="AN87" i="7"/>
  <c r="AN90" i="7"/>
  <c r="AN91" i="7"/>
  <c r="AN85" i="7"/>
  <c r="AN94" i="7"/>
  <c r="AN75" i="7"/>
  <c r="AN86" i="7"/>
  <c r="AN27" i="7"/>
  <c r="AN28" i="7" s="1"/>
  <c r="AM112" i="7" l="1"/>
  <c r="AM25" i="7"/>
  <c r="AM34" i="7" s="1"/>
  <c r="AO94" i="7"/>
  <c r="AO83" i="7"/>
  <c r="AO78" i="7"/>
  <c r="AO90" i="7"/>
  <c r="AO89" i="7"/>
  <c r="AO88" i="7"/>
  <c r="AO95" i="7"/>
  <c r="AO92" i="7"/>
  <c r="AO74" i="7"/>
  <c r="AO72" i="7"/>
  <c r="AO70" i="7"/>
  <c r="AO85" i="7"/>
  <c r="AO75" i="7"/>
  <c r="AO91" i="7"/>
  <c r="AO71" i="7"/>
  <c r="AO93" i="7"/>
  <c r="AO76" i="7"/>
  <c r="AO84" i="7"/>
  <c r="AO73" i="7"/>
  <c r="AO79" i="7"/>
  <c r="AO77" i="7"/>
  <c r="AO86" i="7"/>
  <c r="AO87" i="7"/>
  <c r="AO96" i="7"/>
  <c r="AO82" i="7"/>
  <c r="AO27" i="7"/>
  <c r="AO28" i="7" s="1"/>
  <c r="AN20" i="7"/>
  <c r="AN19" i="7"/>
  <c r="AP87" i="7" l="1"/>
  <c r="AP93" i="7"/>
  <c r="AP90" i="7"/>
  <c r="AP74" i="7"/>
  <c r="AP73" i="7"/>
  <c r="AP85" i="7"/>
  <c r="AP82" i="7"/>
  <c r="AP92" i="7"/>
  <c r="AP86" i="7"/>
  <c r="AP71" i="7"/>
  <c r="AP79" i="7"/>
  <c r="AP96" i="7"/>
  <c r="AP76" i="7"/>
  <c r="AP83" i="7"/>
  <c r="AP88" i="7"/>
  <c r="AP77" i="7"/>
  <c r="AP91" i="7"/>
  <c r="AP84" i="7"/>
  <c r="AP95" i="7"/>
  <c r="AP70" i="7"/>
  <c r="AP78" i="7"/>
  <c r="AP94" i="7"/>
  <c r="AP89" i="7"/>
  <c r="AP72" i="7"/>
  <c r="AP75" i="7"/>
  <c r="AP27" i="7"/>
  <c r="AP28" i="7" s="1"/>
  <c r="AO19" i="7"/>
  <c r="AN112" i="7"/>
  <c r="AN25" i="7"/>
  <c r="AN34" i="7" s="1"/>
  <c r="AO20" i="7"/>
  <c r="AO112" i="7" l="1"/>
  <c r="AO25" i="7"/>
  <c r="AO34" i="7" s="1"/>
  <c r="AP19" i="7"/>
  <c r="AP99" i="7"/>
  <c r="AP21" i="7" s="1"/>
  <c r="AQ79" i="7"/>
  <c r="AQ71" i="7"/>
  <c r="AQ100" i="7" s="1"/>
  <c r="AQ21" i="7" s="1"/>
  <c r="AQ70" i="7"/>
  <c r="AQ94" i="7"/>
  <c r="AQ91" i="7"/>
  <c r="AQ90" i="7"/>
  <c r="AQ83" i="7"/>
  <c r="AQ88" i="7"/>
  <c r="AQ72" i="7"/>
  <c r="AQ77" i="7"/>
  <c r="AQ78" i="7"/>
  <c r="AQ84" i="7"/>
  <c r="AQ76" i="7"/>
  <c r="AQ92" i="7"/>
  <c r="AQ89" i="7"/>
  <c r="AQ85" i="7"/>
  <c r="AQ75" i="7"/>
  <c r="AQ86" i="7"/>
  <c r="AQ93" i="7"/>
  <c r="AQ95" i="7"/>
  <c r="AQ73" i="7"/>
  <c r="AQ96" i="7"/>
  <c r="AQ82" i="7"/>
  <c r="AQ87" i="7"/>
  <c r="AQ74" i="7"/>
  <c r="AQ27" i="7"/>
  <c r="AQ28" i="7" s="1"/>
  <c r="AP20" i="7"/>
  <c r="AQ20" i="7" l="1"/>
  <c r="AQ19" i="7"/>
  <c r="AP25" i="7"/>
  <c r="AP34" i="7" s="1"/>
  <c r="AP112" i="7"/>
  <c r="AR90" i="7"/>
  <c r="AR78" i="7"/>
  <c r="AR83" i="7"/>
  <c r="AR93" i="7"/>
  <c r="AR96" i="7"/>
  <c r="AR77" i="7"/>
  <c r="AR88" i="7"/>
  <c r="AR79" i="7"/>
  <c r="AR87" i="7"/>
  <c r="AR91" i="7"/>
  <c r="AR92" i="7"/>
  <c r="AR82" i="7"/>
  <c r="AR94" i="7"/>
  <c r="AR84" i="7"/>
  <c r="AR71" i="7"/>
  <c r="AR95" i="7"/>
  <c r="AR70" i="7"/>
  <c r="AR85" i="7"/>
  <c r="AR76" i="7"/>
  <c r="AR73" i="7"/>
  <c r="AR75" i="7"/>
  <c r="AR74" i="7"/>
  <c r="AR86" i="7"/>
  <c r="AR72" i="7"/>
  <c r="AR101" i="7" s="1"/>
  <c r="AR21" i="7" s="1"/>
  <c r="AR89" i="7"/>
  <c r="AR27" i="7"/>
  <c r="AR28" i="7" s="1"/>
  <c r="AS71" i="7" l="1"/>
  <c r="AS85" i="7"/>
  <c r="AS88" i="7"/>
  <c r="AS74" i="7"/>
  <c r="AS78" i="7"/>
  <c r="AS82" i="7"/>
  <c r="AS92" i="7"/>
  <c r="AS72" i="7"/>
  <c r="AS75" i="7"/>
  <c r="AS91" i="7"/>
  <c r="AS94" i="7"/>
  <c r="AS84" i="7"/>
  <c r="AS77" i="7"/>
  <c r="AS70" i="7"/>
  <c r="AS89" i="7"/>
  <c r="AS93" i="7"/>
  <c r="AS90" i="7"/>
  <c r="AS73" i="7"/>
  <c r="AS102" i="7" s="1"/>
  <c r="AS21" i="7" s="1"/>
  <c r="AS96" i="7"/>
  <c r="AS76" i="7"/>
  <c r="AS86" i="7"/>
  <c r="AS79" i="7"/>
  <c r="AS83" i="7"/>
  <c r="AS95" i="7"/>
  <c r="AS87" i="7"/>
  <c r="AS27" i="7"/>
  <c r="AS28" i="7" s="1"/>
  <c r="AR19" i="7"/>
  <c r="AR20" i="7"/>
  <c r="AQ25" i="7"/>
  <c r="AQ34" i="7" s="1"/>
  <c r="AQ112" i="7"/>
  <c r="AT91" i="7" l="1"/>
  <c r="AT87" i="7"/>
  <c r="AT70" i="7"/>
  <c r="AT75" i="7"/>
  <c r="AT96" i="7"/>
  <c r="AT82" i="7"/>
  <c r="AT88" i="7"/>
  <c r="AT71" i="7"/>
  <c r="AT90" i="7"/>
  <c r="AT95" i="7"/>
  <c r="AT79" i="7"/>
  <c r="AT76" i="7"/>
  <c r="AT92" i="7"/>
  <c r="AT93" i="7"/>
  <c r="AT86" i="7"/>
  <c r="AT74" i="7"/>
  <c r="AT103" i="7" s="1"/>
  <c r="AT21" i="7" s="1"/>
  <c r="AT85" i="7"/>
  <c r="AT84" i="7"/>
  <c r="AT89" i="7"/>
  <c r="AT83" i="7"/>
  <c r="AT94" i="7"/>
  <c r="AT73" i="7"/>
  <c r="AT78" i="7"/>
  <c r="AT77" i="7"/>
  <c r="AT72" i="7"/>
  <c r="AT27" i="7"/>
  <c r="AT28" i="7" s="1"/>
  <c r="AR112" i="7"/>
  <c r="AR25" i="7"/>
  <c r="AR34" i="7" s="1"/>
  <c r="AS19" i="7"/>
  <c r="AS20" i="7"/>
  <c r="AT19" i="7" l="1"/>
  <c r="AU96" i="7"/>
  <c r="AU82" i="7"/>
  <c r="AU83" i="7"/>
  <c r="AU88" i="7"/>
  <c r="AU92" i="7"/>
  <c r="AU94" i="7"/>
  <c r="AU73" i="7"/>
  <c r="AU71" i="7"/>
  <c r="AU95" i="7"/>
  <c r="AU79" i="7"/>
  <c r="AU85" i="7"/>
  <c r="AU87" i="7"/>
  <c r="AU90" i="7"/>
  <c r="AU84" i="7"/>
  <c r="AU70" i="7"/>
  <c r="AU91" i="7"/>
  <c r="AU75" i="7"/>
  <c r="AU104" i="7" s="1"/>
  <c r="AU21" i="7" s="1"/>
  <c r="AU78" i="7"/>
  <c r="AU89" i="7"/>
  <c r="AU72" i="7"/>
  <c r="AU76" i="7"/>
  <c r="AU77" i="7"/>
  <c r="AU74" i="7"/>
  <c r="AU93" i="7"/>
  <c r="AU86" i="7"/>
  <c r="AU27" i="7"/>
  <c r="AU28" i="7" s="1"/>
  <c r="AS112" i="7"/>
  <c r="AS25" i="7"/>
  <c r="AS34" i="7" s="1"/>
  <c r="AT20" i="7"/>
  <c r="AV72" i="7" l="1"/>
  <c r="AV88" i="7"/>
  <c r="AV78" i="7"/>
  <c r="AV74" i="7"/>
  <c r="AV82" i="7"/>
  <c r="AV93" i="7"/>
  <c r="AV76" i="7"/>
  <c r="AV105" i="7" s="1"/>
  <c r="AV21" i="7" s="1"/>
  <c r="AV85" i="7"/>
  <c r="AV92" i="7"/>
  <c r="AV91" i="7"/>
  <c r="AV73" i="7"/>
  <c r="AV84" i="7"/>
  <c r="AV89" i="7"/>
  <c r="AV79" i="7"/>
  <c r="AV95" i="7"/>
  <c r="AV90" i="7"/>
  <c r="AV83" i="7"/>
  <c r="AV86" i="7"/>
  <c r="AV71" i="7"/>
  <c r="AV96" i="7"/>
  <c r="AV70" i="7"/>
  <c r="AV75" i="7"/>
  <c r="AV87" i="7"/>
  <c r="AV77" i="7"/>
  <c r="AV94" i="7"/>
  <c r="AV27" i="7"/>
  <c r="AV28" i="7" s="1"/>
  <c r="AT112" i="7"/>
  <c r="AT25" i="7"/>
  <c r="AT34" i="7" s="1"/>
  <c r="AU19" i="7"/>
  <c r="AU20" i="7"/>
  <c r="AW88" i="7" l="1"/>
  <c r="AW72" i="7"/>
  <c r="AW86" i="7"/>
  <c r="AW91" i="7"/>
  <c r="AW87" i="7"/>
  <c r="AW76" i="7"/>
  <c r="AW70" i="7"/>
  <c r="AW75" i="7"/>
  <c r="AW77" i="7"/>
  <c r="AW106" i="7" s="1"/>
  <c r="AW21" i="7" s="1"/>
  <c r="AW73" i="7"/>
  <c r="AW90" i="7"/>
  <c r="AW94" i="7"/>
  <c r="AW85" i="7"/>
  <c r="AW95" i="7"/>
  <c r="AW82" i="7"/>
  <c r="AW84" i="7"/>
  <c r="AW71" i="7"/>
  <c r="AW79" i="7"/>
  <c r="AW96" i="7"/>
  <c r="AW83" i="7"/>
  <c r="AW92" i="7"/>
  <c r="AW74" i="7"/>
  <c r="AW78" i="7"/>
  <c r="AW89" i="7"/>
  <c r="AW93" i="7"/>
  <c r="AW27" i="7"/>
  <c r="AW28" i="7" s="1"/>
  <c r="AV19" i="7"/>
  <c r="AV20" i="7"/>
  <c r="AU112" i="7"/>
  <c r="AU25" i="7"/>
  <c r="AU34" i="7" s="1"/>
  <c r="AX86" i="7" l="1"/>
  <c r="AX88" i="7"/>
  <c r="AX85" i="7"/>
  <c r="AX78" i="7"/>
  <c r="AX107" i="7" s="1"/>
  <c r="AX21" i="7" s="1"/>
  <c r="AX83" i="7"/>
  <c r="AX87" i="7"/>
  <c r="AX84" i="7"/>
  <c r="AX79" i="7"/>
  <c r="AX82" i="7"/>
  <c r="AX77" i="7"/>
  <c r="AX89" i="7"/>
  <c r="AX71" i="7"/>
  <c r="AX74" i="7"/>
  <c r="AX72" i="7"/>
  <c r="AX73" i="7"/>
  <c r="AX90" i="7"/>
  <c r="AX94" i="7"/>
  <c r="AX70" i="7"/>
  <c r="AX75" i="7"/>
  <c r="AX91" i="7"/>
  <c r="AX76" i="7"/>
  <c r="AX95" i="7"/>
  <c r="AX92" i="7"/>
  <c r="AX93" i="7"/>
  <c r="AX96" i="7"/>
  <c r="AX27" i="7"/>
  <c r="AX28" i="7" s="1"/>
  <c r="AV112" i="7"/>
  <c r="AV25" i="7"/>
  <c r="AV34" i="7" s="1"/>
  <c r="AW20" i="7"/>
  <c r="AW19" i="7"/>
  <c r="AY70" i="7" l="1"/>
  <c r="AY72" i="7"/>
  <c r="AY76" i="7"/>
  <c r="AY92" i="7"/>
  <c r="AY73" i="7"/>
  <c r="AY71" i="7"/>
  <c r="AY86" i="7"/>
  <c r="AY84" i="7"/>
  <c r="AY78" i="7"/>
  <c r="AY96" i="7"/>
  <c r="AY90" i="7"/>
  <c r="AY82" i="7"/>
  <c r="AY77" i="7"/>
  <c r="AY95" i="7"/>
  <c r="AY89" i="7"/>
  <c r="AY88" i="7"/>
  <c r="AY75" i="7"/>
  <c r="AY79" i="7"/>
  <c r="AY108" i="7" s="1"/>
  <c r="AY21" i="7" s="1"/>
  <c r="AY93" i="7"/>
  <c r="AY87" i="7"/>
  <c r="AY83" i="7"/>
  <c r="AY74" i="7"/>
  <c r="AY85" i="7"/>
  <c r="AY94" i="7"/>
  <c r="AY91" i="7"/>
  <c r="AY27" i="7"/>
  <c r="AY28" i="7" s="1"/>
  <c r="AX20" i="7"/>
  <c r="AW112" i="7"/>
  <c r="AW25" i="7"/>
  <c r="AW34" i="7" s="1"/>
  <c r="AX19" i="7"/>
  <c r="AY19" i="7" l="1"/>
  <c r="AY20" i="7"/>
  <c r="AX25" i="7"/>
  <c r="AX34" i="7" s="1"/>
  <c r="AX112" i="7"/>
  <c r="AZ77" i="7"/>
  <c r="AZ85" i="7"/>
  <c r="AZ75" i="7"/>
  <c r="AZ93" i="7"/>
  <c r="AZ87" i="7"/>
  <c r="AZ95" i="7"/>
  <c r="AZ94" i="7"/>
  <c r="AZ70" i="7"/>
  <c r="AZ82" i="7"/>
  <c r="AZ78" i="7"/>
  <c r="AZ83" i="7"/>
  <c r="AZ86" i="7"/>
  <c r="AZ92" i="7"/>
  <c r="AZ91" i="7"/>
  <c r="AZ84" i="7"/>
  <c r="AZ74" i="7"/>
  <c r="AZ90" i="7"/>
  <c r="AZ72" i="7"/>
  <c r="AZ79" i="7"/>
  <c r="AZ71" i="7"/>
  <c r="AZ96" i="7"/>
  <c r="AZ76" i="7"/>
  <c r="AZ88" i="7"/>
  <c r="AZ73" i="7"/>
  <c r="AZ89" i="7"/>
  <c r="AZ27" i="7"/>
  <c r="AZ28" i="7" s="1"/>
  <c r="AZ20" i="7" l="1"/>
  <c r="AY112" i="7"/>
  <c r="AY25" i="7"/>
  <c r="AY34" i="7" s="1"/>
  <c r="AZ19" i="7"/>
  <c r="AZ112" i="7" l="1"/>
  <c r="AZ25" i="7"/>
  <c r="AZ34" i="7" s="1"/>
  <c r="G21" i="24"/>
  <c r="K21" i="24" l="1"/>
  <c r="W21" i="24"/>
  <c r="X21" i="24"/>
  <c r="U21" i="24"/>
  <c r="H21" i="24"/>
  <c r="S21" i="24"/>
  <c r="AA21" i="24"/>
  <c r="T21" i="24"/>
  <c r="L21" i="24"/>
  <c r="O21" i="24"/>
  <c r="N21" i="24"/>
  <c r="Y21" i="24"/>
  <c r="AD21" i="24"/>
  <c r="D21" i="24"/>
  <c r="AB21" i="24"/>
  <c r="R21" i="24"/>
  <c r="AG21" i="24"/>
  <c r="P21" i="24"/>
  <c r="Z21" i="24"/>
  <c r="AF21" i="24"/>
  <c r="AE21" i="24"/>
  <c r="I21" i="24"/>
  <c r="F21" i="24"/>
  <c r="AC21" i="24"/>
  <c r="V21" i="24"/>
  <c r="J21" i="24"/>
  <c r="Q21" i="24"/>
  <c r="C23" i="24" l="1"/>
</calcChain>
</file>

<file path=xl/sharedStrings.xml><?xml version="1.0" encoding="utf-8"?>
<sst xmlns="http://schemas.openxmlformats.org/spreadsheetml/2006/main" count="1820" uniqueCount="252">
  <si>
    <t>Prime de risque</t>
  </si>
  <si>
    <t>Taux d'actualisation</t>
  </si>
  <si>
    <t>Inflation</t>
  </si>
  <si>
    <t>Taux d'actualisation réel</t>
  </si>
  <si>
    <t>Coefficient ex post</t>
  </si>
  <si>
    <t>Flux de prises raccordables construites</t>
  </si>
  <si>
    <t>Flux de prises programmées construites</t>
  </si>
  <si>
    <t>Année</t>
  </si>
  <si>
    <t>Prix / ligne programmée</t>
  </si>
  <si>
    <t>Prix / ligne raccordable</t>
  </si>
  <si>
    <t>Taux de pénétration</t>
  </si>
  <si>
    <t>Coefficient fin de période</t>
  </si>
  <si>
    <t>Flux de trésorerie</t>
  </si>
  <si>
    <t>Coefficient d'actualisation</t>
  </si>
  <si>
    <t>Hypothèses</t>
  </si>
  <si>
    <t>Clients</t>
  </si>
  <si>
    <t>Location à la ligne</t>
  </si>
  <si>
    <t>Charges de GC</t>
  </si>
  <si>
    <t>Tranches achetées / an</t>
  </si>
  <si>
    <t>Part de marché</t>
  </si>
  <si>
    <t>Somme prises raccordables</t>
  </si>
  <si>
    <t>Calculs</t>
  </si>
  <si>
    <t>Clients en location</t>
  </si>
  <si>
    <t>Coûts totaux</t>
  </si>
  <si>
    <t>Calcul location</t>
  </si>
  <si>
    <t>Revenu récurrent</t>
  </si>
  <si>
    <t>Calcul de la réserve</t>
  </si>
  <si>
    <t>Clients mi-année</t>
  </si>
  <si>
    <t>Flux de lignes programmées construites</t>
  </si>
  <si>
    <t>Flux de lignes raccordables construites</t>
  </si>
  <si>
    <t>Evolution du revenu moyen par utilisateur (en euros courants)</t>
  </si>
  <si>
    <t>Valeur sur la période</t>
  </si>
  <si>
    <t>Valeur cumulée en investissant à l'année n</t>
  </si>
  <si>
    <t>Facteurs pour calcul du prix</t>
  </si>
  <si>
    <t>Prix à l'année n</t>
  </si>
  <si>
    <t>Coefficient (en euros constants)</t>
  </si>
  <si>
    <t>Prime de risque (3 ans)</t>
  </si>
  <si>
    <t>Calcul du coefficient ex-post</t>
  </si>
  <si>
    <t>Calcul de la VAN</t>
  </si>
  <si>
    <t>Coefficient A</t>
  </si>
  <si>
    <t>Coefficient B</t>
  </si>
  <si>
    <t>Vérification VAN</t>
  </si>
  <si>
    <t>Récurrent de maintenance</t>
  </si>
  <si>
    <t>Récurrent de réserve</t>
  </si>
  <si>
    <t>Tarif de location</t>
  </si>
  <si>
    <t>Récurrent location du GC</t>
  </si>
  <si>
    <t>Coûts / clients</t>
  </si>
  <si>
    <t>Tarif GC annuel par accès aval PM</t>
  </si>
  <si>
    <t>Lignes programmées mi-année</t>
  </si>
  <si>
    <t>Somme lignes programmées</t>
  </si>
  <si>
    <t>Coût total du récurrent</t>
  </si>
  <si>
    <t>Coefficient C</t>
  </si>
  <si>
    <t>Coefficient D</t>
  </si>
  <si>
    <t xml:space="preserve">Calcul de la VAN </t>
  </si>
  <si>
    <t>Calcul des flux de trésorerie hors réserve</t>
  </si>
  <si>
    <t>% du réseau total cofinancé</t>
  </si>
  <si>
    <t>Coûts de construction du réseau</t>
  </si>
  <si>
    <t>Coefficient de calcul du récurrent de cofinancement</t>
  </si>
  <si>
    <t>Coefficient de calcul du récurrent de location</t>
  </si>
  <si>
    <t>Revenus récurrent maintenance</t>
  </si>
  <si>
    <t>Revenus récurrent GC</t>
  </si>
  <si>
    <t>Revenus non récurrents lignes programmées</t>
  </si>
  <si>
    <t>Revenus non récurrents lignes raccordables</t>
  </si>
  <si>
    <t>Revenus récurrents réserve cofinancement</t>
  </si>
  <si>
    <t>Revenus récurrents cofinancement</t>
  </si>
  <si>
    <t>Revenus non récurrents</t>
  </si>
  <si>
    <t>Revenus récurrents maintenance</t>
  </si>
  <si>
    <t>Revenus récurrents GC</t>
  </si>
  <si>
    <t>Revenus récurrents totaux location</t>
  </si>
  <si>
    <t>Tarif de location + récurrents de maintenance et GC</t>
  </si>
  <si>
    <t>Coefficient de calcul du récurrent de maintenance</t>
  </si>
  <si>
    <t>Coefficient de calcul du récurrent de GC</t>
  </si>
  <si>
    <t>Récapitulatif des tarifs</t>
  </si>
  <si>
    <t>Revenus récurrents location (hors maintenance et GC)</t>
  </si>
  <si>
    <t>Coefficient ex-post :</t>
  </si>
  <si>
    <t>Rappel des hypothèses</t>
  </si>
  <si>
    <t>Nombre de lignes programmées posées</t>
  </si>
  <si>
    <t>Coût ligne programmée</t>
  </si>
  <si>
    <t>Coût moyen ligne raccordable</t>
  </si>
  <si>
    <t>Coût moyen ligne programmée</t>
  </si>
  <si>
    <t>Nombre de lignes raccordables posées</t>
  </si>
  <si>
    <t>Scénario plat</t>
  </si>
  <si>
    <t>Scénario croissant</t>
  </si>
  <si>
    <t>Coût ligne programmée / an</t>
  </si>
  <si>
    <t>Coût ligne raccodable / an</t>
  </si>
  <si>
    <t>Coût ligne raccordable</t>
  </si>
  <si>
    <t>Variation annuelle moyenne du coût à la ligne</t>
  </si>
  <si>
    <t>Revenu non récurrent</t>
  </si>
  <si>
    <t>Taux de rémunération du capital</t>
  </si>
  <si>
    <t>Coefficient d'achat a posteriori</t>
  </si>
  <si>
    <t>Récurrent mensuel par ligne cofinancée active</t>
  </si>
  <si>
    <t>Flux de trésorerie globaux</t>
  </si>
  <si>
    <t>Années de décalage</t>
  </si>
  <si>
    <t>Valeur plancher</t>
  </si>
  <si>
    <t>Scénario modélisé</t>
  </si>
  <si>
    <t>Modèle 2010</t>
  </si>
  <si>
    <t>Modélisé</t>
  </si>
  <si>
    <t>Exemple 1</t>
  </si>
  <si>
    <t>Exemple 2</t>
  </si>
  <si>
    <t>Modélisées</t>
  </si>
  <si>
    <t>Régulation asymétrique 2014</t>
  </si>
  <si>
    <t>Exemple</t>
  </si>
  <si>
    <t>PLF 2014</t>
  </si>
  <si>
    <t>Scénario modélisé plat</t>
  </si>
  <si>
    <t>Scénario modélisé croissant</t>
  </si>
  <si>
    <t>de l'année 1</t>
  </si>
  <si>
    <t>de l'année 2</t>
  </si>
  <si>
    <t>de l'année 3</t>
  </si>
  <si>
    <t>de l'année 4</t>
  </si>
  <si>
    <t>de l'année 5</t>
  </si>
  <si>
    <t>de l'année 6</t>
  </si>
  <si>
    <t>de l'année 7</t>
  </si>
  <si>
    <t>de l'année 8</t>
  </si>
  <si>
    <t>de l'année 9</t>
  </si>
  <si>
    <t>de l'année 10</t>
  </si>
  <si>
    <t>Prix de l'ensemble de lignes programmés :</t>
  </si>
  <si>
    <t>Prix de l'ensemble des lignes raccordables :</t>
  </si>
  <si>
    <t>de l'année 11</t>
  </si>
  <si>
    <t>de l'année 12</t>
  </si>
  <si>
    <t>de l'année 13</t>
  </si>
  <si>
    <t>de l'année 14</t>
  </si>
  <si>
    <t>de l'année 15</t>
  </si>
  <si>
    <t>Tranches cofinancées sur les lignes programmées :</t>
  </si>
  <si>
    <t>Tranches cofinancées sur les lignes raccordables :</t>
  </si>
  <si>
    <t>Durée des droits accordés</t>
  </si>
  <si>
    <t>Revenus non récurrents renouvellement</t>
  </si>
  <si>
    <t>Calcul des charges d'exploitation</t>
  </si>
  <si>
    <t xml:space="preserve">Renouvellement en € sur les lignes complètes : </t>
  </si>
  <si>
    <t>Client en cofinancement</t>
  </si>
  <si>
    <t>Taux de remplissage des tranches</t>
  </si>
  <si>
    <t>Charge d'exploitation</t>
  </si>
  <si>
    <t>Exemple rapide</t>
  </si>
  <si>
    <t>Exemple modéré</t>
  </si>
  <si>
    <t>Capacité de clients en cofinancement</t>
  </si>
  <si>
    <t>Capacité de prise en charge de clients</t>
  </si>
  <si>
    <t>Remplissage des tranches</t>
  </si>
  <si>
    <t>DSL (2002-2013)</t>
  </si>
  <si>
    <t>Calcul hypothèses déploiement</t>
  </si>
  <si>
    <t>Coût renouvellement</t>
  </si>
  <si>
    <t>Coût lignes programmées</t>
  </si>
  <si>
    <t>Coût lignes raccordables</t>
  </si>
  <si>
    <t>80 % DSL</t>
  </si>
  <si>
    <t>Scénario 1 %</t>
  </si>
  <si>
    <t>Scénario 2 %</t>
  </si>
  <si>
    <t>Estimation fibre opérateurs</t>
  </si>
  <si>
    <t xml:space="preserve">Pour rappel, les niveaux tarifaires et les différentes séries de paramètres ne sont fournis qu’à titre illustratif </t>
  </si>
  <si>
    <t>Légende :</t>
  </si>
  <si>
    <t>années</t>
  </si>
  <si>
    <t>Horizon économique du projet</t>
  </si>
  <si>
    <t>TRI par année</t>
  </si>
  <si>
    <t>€</t>
  </si>
  <si>
    <t>%</t>
  </si>
  <si>
    <t>Lignes programmées</t>
  </si>
  <si>
    <t>flux</t>
  </si>
  <si>
    <t>Vitesse moyenne de déploiement  des lignes raccordables</t>
  </si>
  <si>
    <t>Lignes raccordables</t>
  </si>
  <si>
    <t>Valeur plancher du coefficient ex-post</t>
  </si>
  <si>
    <t>Prime de risque coefficient ex-post</t>
  </si>
  <si>
    <t>Cofinancement du réseau</t>
  </si>
  <si>
    <t>Prix à la ligne programmée</t>
  </si>
  <si>
    <t>Prix à la ligne raccordable</t>
  </si>
  <si>
    <t>Prix à la ligne du renouvellement</t>
  </si>
  <si>
    <t>Prime de risque location</t>
  </si>
  <si>
    <t>Unités</t>
  </si>
  <si>
    <t>Sélection</t>
  </si>
  <si>
    <t>Menu déroulant</t>
  </si>
  <si>
    <t>à remplir</t>
  </si>
  <si>
    <t>Coût du GC par an par ligne programmée aval PM</t>
  </si>
  <si>
    <t>Charges d'exploitation en pourcentage des CAPEX</t>
  </si>
  <si>
    <t>Charges d'exploitation</t>
  </si>
  <si>
    <t>Investissements pour les lignes raccordables</t>
  </si>
  <si>
    <t>Investissements pour les lignes programmées</t>
  </si>
  <si>
    <t>Coût à la ligne raccordable</t>
  </si>
  <si>
    <t>Coût à ligne programmée</t>
  </si>
  <si>
    <t>Prime de risque cofinancement</t>
  </si>
  <si>
    <t>Taux de rémunération du capital (TRC)</t>
  </si>
  <si>
    <t>Réinvestissements annuels (scénario modélisé)</t>
  </si>
  <si>
    <t>Rappel des hypothèses à figer après la 1ère période</t>
  </si>
  <si>
    <t>Cellules de calcul</t>
  </si>
  <si>
    <t>Cellules modifiables</t>
  </si>
  <si>
    <t>Calculs de la formule de la VAN</t>
  </si>
  <si>
    <t>Cycles de réinvestissement</t>
  </si>
  <si>
    <t>Scénario modélisé en % des CAPEX</t>
  </si>
  <si>
    <t>Investissements AMII</t>
  </si>
  <si>
    <t>Hypothèse opérateur</t>
  </si>
  <si>
    <t>Type de projet</t>
  </si>
  <si>
    <t>Projet en zone AMII</t>
  </si>
  <si>
    <t>Projet en zone RIP porté par une DSP concessive</t>
  </si>
  <si>
    <t>Projet en zone RIP porté par une DSP en affermage ou un PPP</t>
  </si>
  <si>
    <t>Coût total de déploiement ou d'exploitation</t>
  </si>
  <si>
    <t>Redevance d'affermage ou loyer de partenariat</t>
  </si>
  <si>
    <t>Investissements DSP concessive</t>
  </si>
  <si>
    <t>Taux de souscription au PRDM</t>
  </si>
  <si>
    <r>
      <t xml:space="preserve">Coefficient </t>
    </r>
    <r>
      <rPr>
        <i/>
        <sz val="10"/>
        <color theme="1"/>
        <rFont val="Arial"/>
        <family val="2"/>
      </rPr>
      <t>ex-post</t>
    </r>
  </si>
  <si>
    <t>Revenus</t>
  </si>
  <si>
    <t>Taille des PM</t>
  </si>
  <si>
    <t>Taux de couplage moyen au PM</t>
  </si>
  <si>
    <t>Liens PRDM-PM de l'année 1</t>
  </si>
  <si>
    <t>Demande totale de fibre PRDM-PM par année</t>
  </si>
  <si>
    <t>Calcul tarif PRDM-PM</t>
  </si>
  <si>
    <t>Pour rappel, les calculs effectués dans cet onglet servent uniquement à l'amorcage du modèle. Chaque opérateur d'immeuble devra reporter directement dans l'onglet "Hypothèses" les déploiements  prévisionnels ou effectivement réalisés et les coûts induits supportés liés à son projet</t>
  </si>
  <si>
    <t>Nombre de nouveaux clients</t>
  </si>
  <si>
    <t>Coûts</t>
  </si>
  <si>
    <t>Frais d'accès au service</t>
  </si>
  <si>
    <t>FAS raccordement final</t>
  </si>
  <si>
    <t>Pourcentage de raccordement aérien</t>
  </si>
  <si>
    <t>Pourcentage de raccordement en facade</t>
  </si>
  <si>
    <t>Pourcentage de raccordement en chambre</t>
  </si>
  <si>
    <t>Pourcentage de raccordement en immeuble</t>
  </si>
  <si>
    <t>Calcul du FAS</t>
  </si>
  <si>
    <t>Variation annuelle moyenne du coût du raccordement aérien</t>
  </si>
  <si>
    <t>Variation annuelle moyenne du coût du raccordement en facade</t>
  </si>
  <si>
    <t>Variation annuelle moyenne du coût du raccordement en chambre</t>
  </si>
  <si>
    <t>Variation annuelle moyenne du coût du raccordement en immeuble</t>
  </si>
  <si>
    <t>Coût du raccordement aérien</t>
  </si>
  <si>
    <t>Coût du raccordement en facade</t>
  </si>
  <si>
    <t>Coût du raccordement en chambre</t>
  </si>
  <si>
    <t>Coût du raccordement en immeuble</t>
  </si>
  <si>
    <t>Evolution du coût du raccordement aérien</t>
  </si>
  <si>
    <t>Evolution du coût du raccordement en facade</t>
  </si>
  <si>
    <t>Evolution du coût du raccordement en chambre</t>
  </si>
  <si>
    <t>Evolution du coût du raccordement en immeuble</t>
  </si>
  <si>
    <t>Prime de risque FAS</t>
  </si>
  <si>
    <t>Coût moyen par ligne du lien PRDM-PM</t>
  </si>
  <si>
    <t>Nombre de fibres PRDM-PM</t>
  </si>
  <si>
    <t>Demande de fibre PRDM-PM par PM :</t>
  </si>
  <si>
    <t>Demande de fibre PRDM-PM par PM, avec prise en compte de l'ex-post :</t>
  </si>
  <si>
    <t>Demande de fibre PRDM-PM par année, avec prise en compte de l'ex-post</t>
  </si>
  <si>
    <t>Nombre de fibres du lien PRDM-PM</t>
  </si>
  <si>
    <t>Taux de couplage moyen au PM prenant en compte les liens point à point</t>
  </si>
  <si>
    <t>Répartition des fibres</t>
  </si>
  <si>
    <t>Prix de la fibre supplémentaire en pourcentage de la première fibre</t>
  </si>
  <si>
    <t>Facteur de réduction global</t>
  </si>
  <si>
    <t>Nombre de fibres</t>
  </si>
  <si>
    <t xml:space="preserve">Nombre de fibre </t>
  </si>
  <si>
    <t>Prix de la fibre ou de la somme des fibres supplémentaires en pourcentage de la première fibre</t>
  </si>
  <si>
    <t>Tarif linéaire à la ligne</t>
  </si>
  <si>
    <t>Tarif dégressif à la ligne</t>
  </si>
  <si>
    <r>
      <t xml:space="preserve">Nombre de clients qui </t>
    </r>
    <r>
      <rPr>
        <i/>
        <sz val="10"/>
        <color theme="1"/>
        <rFont val="Arial"/>
        <family val="2"/>
      </rPr>
      <t>churnent</t>
    </r>
  </si>
  <si>
    <r>
      <t xml:space="preserve">Taux de </t>
    </r>
    <r>
      <rPr>
        <i/>
        <sz val="10"/>
        <color theme="1"/>
        <rFont val="Arial"/>
        <family val="2"/>
      </rPr>
      <t>churn</t>
    </r>
    <r>
      <rPr>
        <sz val="10"/>
        <color theme="1"/>
        <rFont val="Arial"/>
        <family val="2"/>
      </rPr>
      <t xml:space="preserve"> moyen</t>
    </r>
  </si>
  <si>
    <t>Investissements pour le segment PRDM-PM</t>
  </si>
  <si>
    <t>Exemple PRDM 1 000 modélisé</t>
  </si>
  <si>
    <t>Nombre de fibres PRDM-PM posées</t>
  </si>
  <si>
    <t>Calcul du coût du GC PM-PBO</t>
  </si>
  <si>
    <t>Répartition d'achat des fibres</t>
  </si>
  <si>
    <t>Taux de churn</t>
  </si>
  <si>
    <t>Coût moyen du raccordement final</t>
  </si>
  <si>
    <t>Nombre d'années sans cofinanceur</t>
  </si>
  <si>
    <t>Coefficient à appliquer</t>
  </si>
  <si>
    <t>Exemple sans dégressivité</t>
  </si>
  <si>
    <t>Somme des demandes de fibres au-delà de 10 fibres</t>
  </si>
  <si>
    <t>Pour rappel, la méthode de calcul du montant de frais d'accès au service pour le raccordement final présenté dans cet onglet est illustrative. D'autres méthodes peuvent être envisagées, comme la facturation directe aux opérateurs commerciaux et cofinanceurs avec des modalités de partage des coûts de type droits de suite.</t>
  </si>
</sst>
</file>

<file path=xl/styles.xml><?xml version="1.0" encoding="utf-8"?>
<styleSheet xmlns="http://schemas.openxmlformats.org/spreadsheetml/2006/main" xmlns:mc="http://schemas.openxmlformats.org/markup-compatibility/2006" xmlns:x14ac="http://schemas.microsoft.com/office/spreadsheetml/2009/9/ac" mc:Ignorable="x14ac">
  <numFmts count="88">
    <numFmt numFmtId="44" formatCode="_-* #,##0.00\ &quot;€&quot;_-;\-* #,##0.00\ &quot;€&quot;_-;_-* &quot;-&quot;??\ &quot;€&quot;_-;_-@_-"/>
    <numFmt numFmtId="43" formatCode="_-* #,##0.00\ _€_-;\-* #,##0.00\ _€_-;_-* &quot;-&quot;??\ _€_-;_-@_-"/>
    <numFmt numFmtId="164" formatCode="0.0%"/>
    <numFmt numFmtId="165" formatCode="_-* #,##0\ _€_-;\-* #,##0\ _€_-;_-* &quot;-&quot;??\ _€_-;_-@_-"/>
    <numFmt numFmtId="166" formatCode="_-* #,##0.00\ [$€-40C]_-;\-* #,##0.00\ [$€-40C]_-;_-* &quot;-&quot;??\ [$€-40C]_-;_-@_-"/>
    <numFmt numFmtId="167" formatCode="_-* #,##0\ [$€-40C]_-;\-* #,##0\ [$€-40C]_-;_-* &quot;-&quot;??\ [$€-40C]_-;_-@_-"/>
    <numFmt numFmtId="168" formatCode="0.000"/>
    <numFmt numFmtId="169" formatCode="_-* #,##0\ &quot;€&quot;_-;\-* #,##0\ &quot;€&quot;_-;_-* &quot;-&quot;??\ &quot;€&quot;_-;_-@_-"/>
    <numFmt numFmtId="170" formatCode="_ * #,##0_ ;_ * \(#,##0\)_ ;_ * &quot;-&quot;??_ ;_ @_ "/>
    <numFmt numFmtId="171" formatCode="\+#,##0;\-#,##0"/>
    <numFmt numFmtId="172" formatCode="0.000000000"/>
    <numFmt numFmtId="173" formatCode="&quot;$&quot;#,##0.00_);\(&quot;$&quot;#,##0.00\)"/>
    <numFmt numFmtId="174" formatCode="#,##0.00\ &quot;FB&quot;;[Red]\-#,##0.00\ &quot;FB&quot;"/>
    <numFmt numFmtId="175" formatCode="#,##0.0000"/>
    <numFmt numFmtId="176" formatCode="#,##0.0"/>
    <numFmt numFmtId="177" formatCode="#,##0.00&quot;F&quot;;[Red]\-#,##0.00&quot;F&quot;"/>
    <numFmt numFmtId="178" formatCode="_-* #,##0_F_-;\-* #,##0_F_-;_-* &quot;-&quot;_F_-;_-@_-"/>
    <numFmt numFmtId="179" formatCode="#,##0.00&quot;F&quot;;\-#,##0.00&quot;F&quot;"/>
    <numFmt numFmtId="180" formatCode="_(&quot;$&quot;* #,##0_);_(&quot;$&quot;* \(#,##0\);_(&quot;$&quot;* &quot;-&quot;_);_(@_)"/>
    <numFmt numFmtId="181" formatCode="_-* #,##0.00&quot;F&quot;_-;\-* #,##0.00&quot;F&quot;_-;_-* &quot;-&quot;??&quot;F&quot;_-;_-@_-"/>
    <numFmt numFmtId="182" formatCode="_ * #,##0.00_ ;_ * \-#,##0.00_ ;_ * &quot;-&quot;??_ ;_ @_ "/>
    <numFmt numFmtId="183" formatCode="#,##0\ &quot;FB&quot;;[Red]\-#,##0\ &quot;FB&quot;"/>
    <numFmt numFmtId="184" formatCode="0.0"/>
    <numFmt numFmtId="185" formatCode="0\.000"/>
    <numFmt numFmtId="186" formatCode="_-* #,##0\ _F_-;\-* #,##0\ _F_-;_-* &quot;-&quot;\ _F_-;_-@_-"/>
    <numFmt numFmtId="187" formatCode="mmm"/>
    <numFmt numFmtId="188" formatCode="#,##0&quot; $&quot;"/>
    <numFmt numFmtId="189" formatCode="_(&quot;$&quot;* #,##0.00_);_(&quot;$&quot;* \(#,##0.00\);_(&quot;$&quot;* &quot;-&quot;??_);_(@_)"/>
    <numFmt numFmtId="190" formatCode="mmm\ yyyy"/>
    <numFmt numFmtId="191" formatCode="0;\-0;"/>
    <numFmt numFmtId="192" formatCode="\+0&quot; X2GE&quot;;\-0&quot; X2GE&quot;;&quot;0 X2GE&quot;"/>
    <numFmt numFmtId="193" formatCode="_([$€]* #,##0.00_);_([$€]* \(#,##0.00\);_([$€]* &quot;-&quot;??_);_(@_)"/>
    <numFmt numFmtId="194" formatCode="dd\-mm\-yyyy"/>
    <numFmt numFmtId="195" formatCode="_-* #,##0.00\ &quot;FB&quot;_-;\-* #,##0.00\ &quot;FB&quot;_-;_-* &quot;-&quot;??\ &quot;FB&quot;_-;_-@_-"/>
    <numFmt numFmtId="196" formatCode="&quot;$&quot;#,##0_);[Red]\(&quot;$&quot;#,##0\)"/>
    <numFmt numFmtId="197" formatCode="#,##0.0\ ;\(#,##0.0\)"/>
    <numFmt numFmtId="198" formatCode="#,##0&quot;F&quot;;\-#,##0&quot;F&quot;"/>
    <numFmt numFmtId="199" formatCode="#,##0.0_);\(#,##0.0\)"/>
    <numFmt numFmtId="200" formatCode="&quot;$&quot;#,##0\ \ \ ;\(&quot;$&quot;#,##0\)\ \ "/>
    <numFmt numFmtId="201" formatCode="#,##0\ \ \ ;\(#,##0\)\ \ "/>
    <numFmt numFmtId="202" formatCode="\2\.#"/>
    <numFmt numFmtId="203" formatCode="#,##0.000,&quot; k$&quot;"/>
    <numFmt numFmtId="204" formatCode="#,##0.000,&quot; k€&quot;;\-\ #,##0.000,&quot; k€&quot;;&quot;.&quot;;@"/>
    <numFmt numFmtId="205" formatCode="\+\ #,##0.000,&quot; k€&quot;;\-\ #,##0.000,&quot; k€&quot;;&quot;-&quot;;@"/>
    <numFmt numFmtId="206" formatCode="_(* #,##0_);_(* \(#,##0\);_(* &quot;-&quot;_);_(@_)"/>
    <numFmt numFmtId="207" formatCode="_(* #,##0.00_);_(* \(#,##0.00\);_(* &quot;-&quot;??_);_(@_)"/>
    <numFmt numFmtId="208" formatCode="0_);[Red]\(0\)"/>
    <numFmt numFmtId="209" formatCode="#,##0.0;\-#,##0.0;\ \-"/>
    <numFmt numFmtId="210" formatCode="_-* #,##0\ _p_t_a_-;\-* #,##0\ _p_t_a_-;_-* &quot;-&quot;\ _p_t_a_-;_-@_-"/>
    <numFmt numFmtId="211" formatCode="_-* #,##0.00\ _p_t_a_-;\-* #,##0.00\ _p_t_a_-;_-* &quot;-&quot;??\ _p_t_a_-;_-@_-"/>
    <numFmt numFmtId="212" formatCode="#,##0_ ;[Red]\-#,##0\ "/>
    <numFmt numFmtId="213" formatCode="#,##0&quot;F&quot;"/>
    <numFmt numFmtId="214" formatCode="#,##0\ ;\(#,##0\)"/>
    <numFmt numFmtId="215" formatCode="_-* #,##0\ &quot;pta&quot;_-;\-* #,##0\ &quot;pta&quot;_-;_-* &quot;-&quot;\ &quot;pta&quot;_-;_-@_-"/>
    <numFmt numFmtId="216" formatCode="_-* #,##0.00\ &quot;pta&quot;_-;\-* #,##0.00\ &quot;pta&quot;_-;_-* &quot;-&quot;??\ &quot;pta&quot;_-;_-@_-"/>
    <numFmt numFmtId="217" formatCode="_-* #,##0_-;\-* #,##0_-;_-* &quot;-&quot;??_-;_-@_-"/>
    <numFmt numFmtId="218" formatCode="_-* #,##0\ _F_-;\-* #,##0\ _F_-;_-* &quot;-&quot;??\ _F_-;_-@_-"/>
    <numFmt numFmtId="219" formatCode="_-* #,##0.00\ _F_B_-;\-* #,##0.00\ _F_B_-;_-* &quot;-&quot;??\ _F_B_-;_-@_-"/>
    <numFmt numFmtId="220" formatCode="_-* #,##0\ &quot;FB&quot;_-;\-* #,##0\ &quot;FB&quot;_-;_-* &quot;-&quot;\ &quot;FB&quot;_-;_-@_-"/>
    <numFmt numFmtId="221" formatCode="_-* #,##0&quot;F&quot;_-;\-* #,##0&quot;F&quot;_-;_-* &quot;-&quot;&quot;F&quot;_-;_-@_-"/>
    <numFmt numFmtId="222" formatCode="#,##0.00\ &quot;FB&quot;;\-#,##0.00\ &quot;FB&quot;"/>
    <numFmt numFmtId="223" formatCode="0;\-\ 0;&quot;.&quot;;@"/>
    <numFmt numFmtId="224" formatCode="_ * #,##0.00_)\ &quot;€&quot;_ ;_ * \(#,##0.00\)\ &quot;€&quot;_ ;_ * &quot;-&quot;??_)\ &quot;€&quot;_ ;_ @_ "/>
    <numFmt numFmtId="225" formatCode="#,##0.00000"/>
    <numFmt numFmtId="226" formatCode="00"/>
    <numFmt numFmtId="227" formatCode="0.0%;\(0.0%\)"/>
    <numFmt numFmtId="228" formatCode="0.0000000000"/>
    <numFmt numFmtId="229" formatCode="mmmm\-yy"/>
    <numFmt numFmtId="230" formatCode="\ #,##0.0_-;\(\ #,##0.0\)"/>
    <numFmt numFmtId="231" formatCode="#,##0.000;\(#,##0.000\)"/>
    <numFmt numFmtId="232" formatCode="&quot;Rs&quot;\ #\ &quot;millions&quot;"/>
    <numFmt numFmtId="233" formatCode="#,##0;\-#,##0"/>
    <numFmt numFmtId="234" formatCode="&quot;+ &quot;0.0%"/>
    <numFmt numFmtId="235" formatCode="mmmm\ yy"/>
    <numFmt numFmtId="236" formatCode="0&quot; SMS&quot;"/>
    <numFmt numFmtId="237" formatCode="_ * #,##0.0,_);_ * \(#,##0.0,\);_ * &quot;-&quot;??_);_ @_ "/>
    <numFmt numFmtId="238" formatCode="_ * #,##0,_);_ * \(#,##0,\);_ * &quot;-&quot;??_);_ @_ "/>
    <numFmt numFmtId="239" formatCode="\$#,##0.00_);\(\$#,##0.00\)"/>
    <numFmt numFmtId="240" formatCode="dd/mm/yy"/>
    <numFmt numFmtId="241" formatCode="0.0_);[Red]\(0.0\)"/>
    <numFmt numFmtId="242" formatCode="_-* #,##0\ &quot;F&quot;_-;\-* #,##0\ &quot;F&quot;_-;_-* &quot;-&quot;\ &quot;F&quot;_-;_-@_-"/>
    <numFmt numFmtId="243" formatCode="_-* #,##0_-;\-* #,##0_-;_-* &quot;-&quot;_-;_-@_-"/>
    <numFmt numFmtId="244" formatCode="0.0000"/>
    <numFmt numFmtId="245" formatCode="0.0000000%"/>
    <numFmt numFmtId="246" formatCode="_-* #,##0.00000\ _€_-;\-* #,##0.00000\ _€_-;_-* &quot;-&quot;??\ _€_-;_-@_-"/>
    <numFmt numFmtId="247" formatCode="_-* #,##0.000000\ _€_-;\-* #,##0.000000\ _€_-;_-* &quot;-&quot;??\ _€_-;_-@_-"/>
    <numFmt numFmtId="248" formatCode="0.000%"/>
    <numFmt numFmtId="249" formatCode="0.0000%"/>
  </numFmts>
  <fonts count="133">
    <font>
      <sz val="11"/>
      <color theme="1"/>
      <name val="Calibri"/>
      <family val="2"/>
      <scheme val="minor"/>
    </font>
    <font>
      <sz val="11"/>
      <color theme="1"/>
      <name val="Calibri"/>
      <family val="2"/>
      <scheme val="minor"/>
    </font>
    <font>
      <sz val="10"/>
      <name val="Arial"/>
      <family val="2"/>
    </font>
    <font>
      <sz val="10"/>
      <color indexed="8"/>
      <name val="MS Sans Serif"/>
      <family val="2"/>
    </font>
    <font>
      <sz val="10"/>
      <name val="Times New Roman"/>
      <family val="1"/>
    </font>
    <font>
      <sz val="10"/>
      <name val="Helv"/>
      <family val="2"/>
    </font>
    <font>
      <sz val="12"/>
      <name val="Times New Roman"/>
      <family val="1"/>
    </font>
    <font>
      <sz val="11"/>
      <color indexed="8"/>
      <name val="Calibri"/>
      <family val="2"/>
    </font>
    <font>
      <sz val="7"/>
      <name val="Helvetica"/>
      <family val="2"/>
    </font>
    <font>
      <sz val="11"/>
      <color indexed="9"/>
      <name val="Calibri"/>
      <family val="2"/>
    </font>
    <font>
      <sz val="10"/>
      <name val="Helv"/>
    </font>
    <font>
      <sz val="10"/>
      <color indexed="12"/>
      <name val="Arial"/>
      <family val="2"/>
    </font>
    <font>
      <sz val="8"/>
      <name val="Times New Roman"/>
      <family val="1"/>
    </font>
    <font>
      <sz val="12"/>
      <name val="Arial"/>
      <family val="2"/>
    </font>
    <font>
      <sz val="11"/>
      <color indexed="10"/>
      <name val="Calibri"/>
      <family val="2"/>
    </font>
    <font>
      <strike/>
      <sz val="8"/>
      <name val="Arial"/>
      <family val="2"/>
    </font>
    <font>
      <sz val="8"/>
      <color indexed="8"/>
      <name val="Arial"/>
      <family val="2"/>
    </font>
    <font>
      <sz val="8"/>
      <name val="Arial"/>
      <family val="2"/>
    </font>
    <font>
      <sz val="8"/>
      <color indexed="12"/>
      <name val="Helvetica"/>
      <family val="2"/>
    </font>
    <font>
      <sz val="10"/>
      <name val="MS Sans Serif"/>
      <family val="2"/>
    </font>
    <font>
      <sz val="10"/>
      <name val="Geneva"/>
      <family val="2"/>
    </font>
    <font>
      <b/>
      <sz val="8"/>
      <color indexed="8"/>
      <name val="Arial"/>
      <family val="2"/>
    </font>
    <font>
      <b/>
      <sz val="11"/>
      <color indexed="52"/>
      <name val="Calibri"/>
      <family val="2"/>
    </font>
    <font>
      <sz val="10"/>
      <color indexed="16"/>
      <name val="MS Sans Serif"/>
      <family val="2"/>
    </font>
    <font>
      <sz val="11"/>
      <color indexed="52"/>
      <name val="Calibri"/>
      <family val="2"/>
    </font>
    <font>
      <sz val="10"/>
      <name val="Century Gothic"/>
      <family val="2"/>
    </font>
    <font>
      <b/>
      <u/>
      <sz val="8"/>
      <name val="Arial"/>
      <family val="2"/>
    </font>
    <font>
      <sz val="10"/>
      <color indexed="24"/>
      <name val="Arial"/>
      <family val="2"/>
    </font>
    <font>
      <b/>
      <sz val="8"/>
      <name val="Times New Roman"/>
      <family val="1"/>
    </font>
    <font>
      <sz val="10"/>
      <name val="Helvetica"/>
      <family val="2"/>
    </font>
    <font>
      <b/>
      <sz val="9"/>
      <name val="CG Times"/>
      <family val="1"/>
    </font>
    <font>
      <sz val="14"/>
      <name val="Palatino"/>
      <family val="1"/>
    </font>
    <font>
      <sz val="16"/>
      <name val="Palatino"/>
      <family val="1"/>
    </font>
    <font>
      <sz val="32"/>
      <name val="Helvetica-Black"/>
    </font>
    <font>
      <sz val="8"/>
      <name val="Helv"/>
    </font>
    <font>
      <sz val="8"/>
      <color indexed="18"/>
      <name val="Times New Roman"/>
      <family val="1"/>
    </font>
    <font>
      <b/>
      <sz val="8"/>
      <name val="Arial"/>
      <family val="2"/>
    </font>
    <font>
      <sz val="10"/>
      <color indexed="20"/>
      <name val="Arial"/>
      <family val="2"/>
    </font>
    <font>
      <sz val="1"/>
      <color indexed="8"/>
      <name val="Courier"/>
      <family val="3"/>
    </font>
    <font>
      <b/>
      <sz val="10"/>
      <name val="Arial"/>
      <family val="2"/>
    </font>
    <font>
      <u val="doubleAccounting"/>
      <sz val="10"/>
      <name val="Arial"/>
      <family val="2"/>
    </font>
    <font>
      <b/>
      <sz val="18"/>
      <color indexed="24"/>
      <name val="Arial"/>
      <family val="2"/>
    </font>
    <font>
      <b/>
      <sz val="12"/>
      <color indexed="24"/>
      <name val="Arial"/>
      <family val="2"/>
    </font>
    <font>
      <sz val="9"/>
      <color indexed="12"/>
      <name val="Arial"/>
      <family val="2"/>
    </font>
    <font>
      <sz val="11"/>
      <color indexed="62"/>
      <name val="Calibri"/>
      <family val="2"/>
    </font>
    <font>
      <b/>
      <sz val="8"/>
      <color indexed="9"/>
      <name val="Arial"/>
      <family val="2"/>
    </font>
    <font>
      <sz val="6"/>
      <color indexed="23"/>
      <name val="Helvetica-Black"/>
    </font>
    <font>
      <sz val="9.5"/>
      <color indexed="23"/>
      <name val="Helvetica-Black"/>
    </font>
    <font>
      <sz val="7"/>
      <name val="Palatino"/>
      <family val="1"/>
    </font>
    <font>
      <b/>
      <sz val="8"/>
      <name val="MS Sans Serif"/>
      <family val="2"/>
    </font>
    <font>
      <sz val="6"/>
      <name val="Palatino"/>
      <family val="1"/>
    </font>
    <font>
      <sz val="10.5"/>
      <name val="Times New Roman"/>
      <family val="1"/>
    </font>
    <font>
      <b/>
      <sz val="12"/>
      <name val="Arial"/>
      <family val="2"/>
    </font>
    <font>
      <sz val="28"/>
      <name val="Helvetica-Black"/>
    </font>
    <font>
      <sz val="10"/>
      <name val="Helvetica-Black"/>
    </font>
    <font>
      <sz val="18"/>
      <name val="Helvetica-Black"/>
    </font>
    <font>
      <sz val="10"/>
      <name val="Palatino"/>
      <family val="1"/>
    </font>
    <font>
      <sz val="18"/>
      <name val="Palatino"/>
      <family val="1"/>
    </font>
    <font>
      <i/>
      <sz val="14"/>
      <name val="Palatino"/>
      <family val="1"/>
    </font>
    <font>
      <sz val="10"/>
      <color indexed="9"/>
      <name val="MS Sans Serif"/>
      <family val="2"/>
    </font>
    <font>
      <sz val="12"/>
      <color indexed="9"/>
      <name val="Arial"/>
      <family val="2"/>
    </font>
    <font>
      <u/>
      <sz val="7.5"/>
      <color indexed="36"/>
      <name val="FuturaA Bk BT"/>
    </font>
    <font>
      <u/>
      <sz val="7.5"/>
      <color indexed="12"/>
      <name val="FuturaA Bk BT"/>
    </font>
    <font>
      <u/>
      <sz val="9"/>
      <color indexed="12"/>
      <name val="Arial"/>
      <family val="2"/>
    </font>
    <font>
      <b/>
      <sz val="10"/>
      <color indexed="17"/>
      <name val="MS Sans Serif"/>
      <family val="2"/>
    </font>
    <font>
      <sz val="12"/>
      <name val="Helv"/>
    </font>
    <font>
      <sz val="12"/>
      <color indexed="10"/>
      <name val="Bookman Old Style"/>
      <family val="1"/>
    </font>
    <font>
      <i/>
      <sz val="12"/>
      <color indexed="10"/>
      <name val="Bookman Old Style"/>
      <family val="1"/>
    </font>
    <font>
      <sz val="10"/>
      <color indexed="16"/>
      <name val="Times New Roman"/>
      <family val="1"/>
    </font>
    <font>
      <sz val="1"/>
      <color indexed="10"/>
      <name val="Arial"/>
      <family val="2"/>
    </font>
    <font>
      <sz val="8"/>
      <color indexed="12"/>
      <name val="Helv"/>
    </font>
    <font>
      <b/>
      <sz val="12"/>
      <color indexed="16"/>
      <name val="Arial MT"/>
    </font>
    <font>
      <b/>
      <sz val="10"/>
      <color indexed="16"/>
      <name val="Arial MT"/>
    </font>
    <font>
      <sz val="11"/>
      <color indexed="20"/>
      <name val="Calibri"/>
      <family val="2"/>
    </font>
    <font>
      <b/>
      <sz val="10"/>
      <color indexed="10"/>
      <name val="Arial"/>
      <family val="2"/>
    </font>
    <font>
      <sz val="12"/>
      <color indexed="9"/>
      <name val="Helv"/>
    </font>
    <font>
      <b/>
      <sz val="10"/>
      <color indexed="12"/>
      <name val="Arial"/>
      <family val="2"/>
    </font>
    <font>
      <sz val="8"/>
      <name val="MS Sans Serif"/>
      <family val="2"/>
    </font>
    <font>
      <sz val="8"/>
      <color indexed="23"/>
      <name val="Arial Narrow"/>
      <family val="2"/>
    </font>
    <font>
      <sz val="11"/>
      <color indexed="60"/>
      <name val="Calibri"/>
      <family val="2"/>
    </font>
    <font>
      <sz val="7"/>
      <name val="Small Fonts"/>
      <family val="2"/>
    </font>
    <font>
      <sz val="10"/>
      <name val="Helvetica 55 Roman"/>
    </font>
    <font>
      <sz val="10"/>
      <name val="FuturaA Bk BT"/>
    </font>
    <font>
      <sz val="8"/>
      <name val="Helvetica"/>
      <family val="2"/>
    </font>
    <font>
      <b/>
      <sz val="26"/>
      <name val="Times New Roman"/>
      <family val="1"/>
    </font>
    <font>
      <i/>
      <sz val="10"/>
      <color indexed="10"/>
      <name val="Futura Bk BT"/>
      <family val="2"/>
    </font>
    <font>
      <sz val="10"/>
      <name val="Futura Bk BT"/>
    </font>
    <font>
      <sz val="10"/>
      <color indexed="18"/>
      <name val="MS Sans Serif"/>
      <family val="2"/>
    </font>
    <font>
      <sz val="10"/>
      <color indexed="10"/>
      <name val="Helv"/>
    </font>
    <font>
      <sz val="11"/>
      <color indexed="17"/>
      <name val="Calibri"/>
      <family val="2"/>
    </font>
    <font>
      <b/>
      <sz val="11"/>
      <color indexed="63"/>
      <name val="Calibri"/>
      <family val="2"/>
    </font>
    <font>
      <b/>
      <sz val="12"/>
      <name val="MS Sans Serif"/>
      <family val="2"/>
    </font>
    <font>
      <sz val="12"/>
      <name val="MS Sans Serif"/>
      <family val="2"/>
    </font>
    <font>
      <i/>
      <sz val="10"/>
      <color indexed="13"/>
      <name val="MS Sans Serif"/>
      <family val="2"/>
    </font>
    <font>
      <b/>
      <sz val="9"/>
      <name val="Arial"/>
      <family val="2"/>
    </font>
    <font>
      <b/>
      <sz val="10"/>
      <name val="Palatino"/>
      <family val="1"/>
    </font>
    <font>
      <sz val="12"/>
      <name val="Palatino"/>
      <family val="1"/>
    </font>
    <font>
      <sz val="11"/>
      <name val="Helvetica-Black"/>
    </font>
    <font>
      <i/>
      <sz val="11"/>
      <color indexed="23"/>
      <name val="Calibri"/>
      <family val="2"/>
    </font>
    <font>
      <sz val="10"/>
      <name val="FuturaA Bk BT"/>
      <family val="2"/>
    </font>
    <font>
      <b/>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8"/>
      <name val="Arial"/>
      <family val="2"/>
    </font>
    <font>
      <b/>
      <sz val="11"/>
      <name val="Arial"/>
      <family val="2"/>
    </font>
    <font>
      <b/>
      <u/>
      <sz val="11"/>
      <color indexed="12"/>
      <name val="Arial"/>
      <family val="2"/>
    </font>
    <font>
      <b/>
      <sz val="11"/>
      <color indexed="8"/>
      <name val="Calibri"/>
      <family val="2"/>
    </font>
    <font>
      <sz val="10"/>
      <name val="ACaslon Regular"/>
    </font>
    <font>
      <b/>
      <sz val="11"/>
      <color indexed="9"/>
      <name val="Calibri"/>
      <family val="2"/>
    </font>
    <font>
      <sz val="10"/>
      <color indexed="19"/>
      <name val="Arial"/>
      <family val="2"/>
    </font>
    <font>
      <sz val="11"/>
      <name val="돋움"/>
      <family val="3"/>
      <charset val="129"/>
    </font>
    <font>
      <sz val="11"/>
      <name val="ＭＳ Ｐゴシック"/>
      <charset val="128"/>
    </font>
    <font>
      <sz val="10"/>
      <color theme="1"/>
      <name val="Arial"/>
      <family val="2"/>
    </font>
    <font>
      <b/>
      <u/>
      <sz val="10"/>
      <color theme="1"/>
      <name val="Arial"/>
      <family val="2"/>
    </font>
    <font>
      <b/>
      <sz val="10"/>
      <color theme="1"/>
      <name val="Arial"/>
      <family val="2"/>
    </font>
    <font>
      <u/>
      <sz val="10"/>
      <color theme="1"/>
      <name val="Arial"/>
      <family val="2"/>
    </font>
    <font>
      <sz val="10"/>
      <color rgb="FFD10024"/>
      <name val="Arial"/>
      <family val="2"/>
    </font>
    <font>
      <b/>
      <sz val="10"/>
      <color theme="0"/>
      <name val="Arial"/>
      <family val="2"/>
    </font>
    <font>
      <sz val="10"/>
      <color theme="0"/>
      <name val="Arial"/>
      <family val="2"/>
    </font>
    <font>
      <i/>
      <sz val="10"/>
      <name val="Arial"/>
      <family val="2"/>
    </font>
    <font>
      <sz val="10"/>
      <color rgb="FFFF0000"/>
      <name val="Arial"/>
      <family val="2"/>
    </font>
    <font>
      <sz val="10"/>
      <color rgb="FFC00000"/>
      <name val="Arial"/>
      <family val="2"/>
    </font>
    <font>
      <i/>
      <sz val="10"/>
      <color rgb="FFC00000"/>
      <name val="Arial"/>
      <family val="2"/>
    </font>
    <font>
      <b/>
      <sz val="10"/>
      <color rgb="FFC00000"/>
      <name val="Arial"/>
      <family val="2"/>
    </font>
    <font>
      <b/>
      <i/>
      <sz val="10"/>
      <color rgb="FFC00000"/>
      <name val="Arial"/>
      <family val="2"/>
    </font>
    <font>
      <i/>
      <sz val="10"/>
      <color theme="1"/>
      <name val="Arial"/>
      <family val="2"/>
    </font>
    <font>
      <b/>
      <sz val="10"/>
      <color rgb="FFD10024"/>
      <name val="Arial"/>
      <family val="2"/>
    </font>
    <font>
      <i/>
      <sz val="10"/>
      <color rgb="FFD10024"/>
      <name val="Arial"/>
      <family val="2"/>
    </font>
    <font>
      <b/>
      <u/>
      <sz val="12"/>
      <color rgb="FFD10024"/>
      <name val="Arial"/>
      <family val="2"/>
    </font>
    <font>
      <b/>
      <i/>
      <u/>
      <sz val="10"/>
      <color rgb="FFC00000"/>
      <name val="Arial"/>
      <family val="2"/>
    </font>
    <font>
      <b/>
      <sz val="10"/>
      <color rgb="FFFF0000"/>
      <name val="Arial"/>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9"/>
        <bgColor indexed="64"/>
      </patternFill>
    </fill>
    <fill>
      <patternFill patternType="solid">
        <fgColor indexed="13"/>
        <bgColor indexed="13"/>
      </patternFill>
    </fill>
    <fill>
      <patternFill patternType="solid">
        <fgColor indexed="22"/>
      </patternFill>
    </fill>
    <fill>
      <patternFill patternType="solid">
        <fgColor indexed="26"/>
      </patternFill>
    </fill>
    <fill>
      <patternFill patternType="solid">
        <fgColor indexed="11"/>
        <bgColor indexed="64"/>
      </patternFill>
    </fill>
    <fill>
      <patternFill patternType="solid">
        <fgColor indexed="31"/>
        <bgColor indexed="64"/>
      </patternFill>
    </fill>
    <fill>
      <patternFill patternType="solid">
        <fgColor indexed="41"/>
        <bgColor indexed="64"/>
      </patternFill>
    </fill>
    <fill>
      <patternFill patternType="solid">
        <fgColor indexed="20"/>
        <bgColor indexed="64"/>
      </patternFill>
    </fill>
    <fill>
      <patternFill patternType="solid">
        <fgColor indexed="50"/>
        <bgColor indexed="64"/>
      </patternFill>
    </fill>
    <fill>
      <patternFill patternType="solid">
        <fgColor indexed="13"/>
        <bgColor indexed="64"/>
      </patternFill>
    </fill>
    <fill>
      <patternFill patternType="solid">
        <fgColor indexed="26"/>
        <bgColor indexed="64"/>
      </patternFill>
    </fill>
    <fill>
      <patternFill patternType="solid">
        <fgColor indexed="62"/>
        <bgColor indexed="64"/>
      </patternFill>
    </fill>
    <fill>
      <patternFill patternType="solid">
        <fgColor indexed="15"/>
      </patternFill>
    </fill>
    <fill>
      <patternFill patternType="gray0625">
        <fgColor indexed="9"/>
        <bgColor indexed="9"/>
      </patternFill>
    </fill>
    <fill>
      <patternFill patternType="gray0625">
        <fgColor indexed="9"/>
        <bgColor indexed="22"/>
      </patternFill>
    </fill>
    <fill>
      <patternFill patternType="mediumGray">
        <fgColor indexed="9"/>
        <bgColor indexed="31"/>
      </patternFill>
    </fill>
    <fill>
      <patternFill patternType="solid">
        <fgColor indexed="12"/>
      </patternFill>
    </fill>
    <fill>
      <patternFill patternType="solid">
        <fgColor indexed="41"/>
      </patternFill>
    </fill>
    <fill>
      <patternFill patternType="solid">
        <fgColor indexed="43"/>
      </patternFill>
    </fill>
    <fill>
      <patternFill patternType="solid">
        <fgColor indexed="22"/>
        <bgColor indexed="64"/>
      </patternFill>
    </fill>
    <fill>
      <patternFill patternType="solid">
        <fgColor indexed="46"/>
        <bgColor indexed="45"/>
      </patternFill>
    </fill>
    <fill>
      <patternFill patternType="solid">
        <fgColor indexed="40"/>
        <bgColor indexed="64"/>
      </patternFill>
    </fill>
    <fill>
      <patternFill patternType="solid">
        <fgColor indexed="63"/>
        <bgColor indexed="64"/>
      </patternFill>
    </fill>
    <fill>
      <patternFill patternType="solid">
        <fgColor indexed="9"/>
        <bgColor indexed="9"/>
      </patternFill>
    </fill>
    <fill>
      <patternFill patternType="solid">
        <fgColor indexed="46"/>
        <bgColor indexed="64"/>
      </patternFill>
    </fill>
    <fill>
      <patternFill patternType="solid">
        <fgColor indexed="24"/>
        <bgColor indexed="64"/>
      </patternFill>
    </fill>
    <fill>
      <patternFill patternType="solid">
        <fgColor indexed="22"/>
        <bgColor indexed="8"/>
      </patternFill>
    </fill>
    <fill>
      <patternFill patternType="solid">
        <fgColor indexed="55"/>
      </patternFill>
    </fill>
    <fill>
      <patternFill patternType="solid">
        <fgColor theme="0"/>
        <bgColor indexed="64"/>
      </patternFill>
    </fill>
    <fill>
      <patternFill patternType="solid">
        <fgColor rgb="FF9C9D9F"/>
        <bgColor indexed="64"/>
      </patternFill>
    </fill>
    <fill>
      <patternFill patternType="solid">
        <fgColor rgb="FFD10024"/>
        <bgColor indexed="64"/>
      </patternFill>
    </fill>
    <fill>
      <patternFill patternType="solid">
        <fgColor rgb="FFCC00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diagonal/>
    </border>
    <border>
      <left style="double">
        <color indexed="64"/>
      </left>
      <right/>
      <top/>
      <bottom style="hair">
        <color indexed="64"/>
      </bottom>
      <diagonal/>
    </border>
    <border>
      <left/>
      <right style="thin">
        <color indexed="64"/>
      </right>
      <top/>
      <bottom/>
      <diagonal/>
    </border>
    <border>
      <left/>
      <right/>
      <top/>
      <bottom style="medium">
        <color indexed="64"/>
      </bottom>
      <diagonal/>
    </border>
    <border>
      <left/>
      <right/>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style="dotted">
        <color indexed="64"/>
      </left>
      <right style="dotted">
        <color indexed="64"/>
      </right>
      <top style="dotted">
        <color indexed="64"/>
      </top>
      <bottom style="dotted">
        <color indexed="64"/>
      </bottom>
      <diagonal/>
    </border>
    <border>
      <left/>
      <right/>
      <top/>
      <bottom style="thin">
        <color indexed="64"/>
      </bottom>
      <diagonal/>
    </border>
    <border>
      <left style="thin">
        <color indexed="64"/>
      </left>
      <right style="thin">
        <color indexed="64"/>
      </right>
      <top style="thin">
        <color indexed="64"/>
      </top>
      <bottom style="thin">
        <color indexed="8"/>
      </bottom>
      <diagonal/>
    </border>
    <border>
      <left style="double">
        <color indexed="10"/>
      </left>
      <right style="double">
        <color indexed="10"/>
      </right>
      <top style="double">
        <color indexed="10"/>
      </top>
      <bottom style="double">
        <color indexed="10"/>
      </bottom>
      <diagonal/>
    </border>
    <border>
      <left style="thin">
        <color indexed="63"/>
      </left>
      <right style="thin">
        <color indexed="63"/>
      </right>
      <top style="thin">
        <color indexed="63"/>
      </top>
      <bottom style="thin">
        <color indexed="63"/>
      </bottom>
      <diagonal/>
    </border>
    <border>
      <left/>
      <right/>
      <top style="thick">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4"/>
      </left>
      <right style="double">
        <color indexed="64"/>
      </right>
      <top style="double">
        <color indexed="64"/>
      </top>
      <bottom style="double">
        <color indexed="64"/>
      </bottom>
      <diagonal/>
    </border>
    <border>
      <left style="double">
        <color indexed="63"/>
      </left>
      <right style="double">
        <color indexed="63"/>
      </right>
      <top style="double">
        <color indexed="63"/>
      </top>
      <bottom style="double">
        <color indexed="63"/>
      </bottom>
      <diagonal/>
    </border>
  </borders>
  <cellStyleXfs count="557">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0" fontId="2" fillId="0" borderId="0"/>
    <xf numFmtId="0" fontId="3" fillId="0" borderId="0"/>
    <xf numFmtId="17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4" fillId="0" borderId="0">
      <alignment vertical="center" wrapText="1"/>
    </xf>
    <xf numFmtId="0" fontId="4" fillId="0" borderId="0">
      <alignment vertical="center"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alignment vertical="center" wrapText="1"/>
    </xf>
    <xf numFmtId="0" fontId="4" fillId="0" borderId="0">
      <alignment vertical="center" wrapText="1"/>
    </xf>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4" fillId="0" borderId="0">
      <alignment vertical="center" wrapText="1"/>
    </xf>
    <xf numFmtId="0" fontId="2" fillId="0" borderId="0" applyFont="0" applyFill="0" applyBorder="0" applyAlignment="0" applyProtection="0"/>
    <xf numFmtId="0" fontId="2" fillId="0" borderId="0" applyFont="0" applyFill="0" applyBorder="0" applyAlignment="0" applyProtection="0"/>
    <xf numFmtId="0" fontId="5" fillId="0" borderId="0"/>
    <xf numFmtId="170" fontId="2" fillId="0" borderId="0"/>
    <xf numFmtId="0" fontId="2" fillId="0" borderId="0"/>
    <xf numFmtId="0" fontId="2" fillId="0" borderId="0"/>
    <xf numFmtId="0" fontId="6" fillId="0" borderId="0"/>
    <xf numFmtId="171" fontId="2" fillId="0" borderId="0"/>
    <xf numFmtId="171" fontId="2"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0" borderId="0"/>
    <xf numFmtId="0" fontId="8" fillId="0" borderId="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0" borderId="0">
      <protection locked="0"/>
    </xf>
    <xf numFmtId="0" fontId="11" fillId="16" borderId="0" applyFont="0" applyFill="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0" borderId="0" applyNumberFormat="0" applyBorder="0" applyAlignment="0" applyProtection="0"/>
    <xf numFmtId="172" fontId="2" fillId="21" borderId="4">
      <alignment horizontal="center" vertical="center"/>
    </xf>
    <xf numFmtId="172" fontId="2" fillId="21" borderId="4">
      <alignment horizontal="center" vertical="center"/>
    </xf>
    <xf numFmtId="170" fontId="2" fillId="0" borderId="0"/>
    <xf numFmtId="0" fontId="12" fillId="0" borderId="0">
      <alignment horizontal="center" wrapText="1"/>
      <protection locked="0"/>
    </xf>
    <xf numFmtId="0" fontId="12" fillId="0" borderId="0">
      <alignment horizontal="center" wrapText="1"/>
      <protection locked="0"/>
    </xf>
    <xf numFmtId="0" fontId="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22" borderId="0" applyNumberFormat="0" applyFill="0" applyBorder="0" applyAlignment="0" applyProtection="0">
      <protection locked="0"/>
    </xf>
    <xf numFmtId="173" fontId="17" fillId="0" borderId="0" applyNumberFormat="0" applyFont="0" applyAlignment="0"/>
    <xf numFmtId="173" fontId="17" fillId="0" borderId="0" applyNumberFormat="0" applyFont="0" applyAlignment="0"/>
    <xf numFmtId="14" fontId="18" fillId="0" borderId="0" applyNumberFormat="0" applyFill="0" applyBorder="0" applyAlignment="0" applyProtection="0">
      <alignment horizontal="center"/>
    </xf>
    <xf numFmtId="14" fontId="18" fillId="0" borderId="0" applyNumberFormat="0" applyFill="0" applyBorder="0" applyAlignment="0" applyProtection="0">
      <alignment horizontal="center"/>
    </xf>
    <xf numFmtId="0" fontId="19" fillId="23" borderId="0"/>
    <xf numFmtId="0" fontId="19" fillId="23" borderId="0"/>
    <xf numFmtId="0" fontId="20" fillId="0" borderId="0"/>
    <xf numFmtId="0" fontId="20" fillId="0" borderId="0"/>
    <xf numFmtId="0" fontId="21" fillId="22" borderId="5" applyNumberFormat="0" applyFill="0" applyBorder="0" applyAlignment="0" applyProtection="0">
      <protection locked="0"/>
    </xf>
    <xf numFmtId="0" fontId="12" fillId="0" borderId="6" applyNumberFormat="0" applyFont="0" applyFill="0" applyAlignment="0" applyProtection="0"/>
    <xf numFmtId="174" fontId="2" fillId="0" borderId="7" applyNumberFormat="0" applyFill="0" applyAlignment="0" applyProtection="0"/>
    <xf numFmtId="174" fontId="2" fillId="0" borderId="7" applyNumberFormat="0" applyFill="0" applyAlignment="0" applyProtection="0"/>
    <xf numFmtId="175" fontId="2" fillId="0" borderId="0" applyFont="0" applyFill="0" applyBorder="0" applyAlignment="0" applyProtection="0"/>
    <xf numFmtId="175" fontId="2" fillId="0" borderId="0" applyFont="0" applyFill="0" applyBorder="0" applyAlignment="0" applyProtection="0"/>
    <xf numFmtId="0" fontId="20" fillId="0" borderId="0" applyFill="0" applyBorder="0" applyAlignment="0"/>
    <xf numFmtId="0" fontId="20" fillId="0" borderId="0" applyFill="0" applyBorder="0" applyAlignment="0"/>
    <xf numFmtId="0" fontId="22" fillId="24" borderId="8" applyNumberFormat="0" applyAlignment="0" applyProtection="0"/>
    <xf numFmtId="3" fontId="23" fillId="0" borderId="0" applyFill="0" applyBorder="0" applyProtection="0"/>
    <xf numFmtId="3" fontId="23" fillId="0" borderId="0" applyFill="0" applyBorder="0" applyProtection="0"/>
    <xf numFmtId="0" fontId="24" fillId="0" borderId="9" applyNumberFormat="0" applyFill="0" applyAlignment="0" applyProtection="0"/>
    <xf numFmtId="0" fontId="25" fillId="0" borderId="0"/>
    <xf numFmtId="0" fontId="26" fillId="0" borderId="0" applyNumberFormat="0" applyFill="0" applyBorder="0" applyProtection="0">
      <alignment horizontal="right"/>
    </xf>
    <xf numFmtId="176" fontId="27" fillId="0" borderId="0" applyFont="0" applyFill="0" applyBorder="0" applyAlignment="0" applyProtection="0"/>
    <xf numFmtId="176" fontId="27" fillId="0" borderId="0" applyFont="0" applyFill="0" applyBorder="0" applyAlignment="0" applyProtection="0"/>
    <xf numFmtId="0"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40" fontId="28" fillId="0" borderId="0" applyFont="0" applyFill="0" applyBorder="0" applyAlignment="0" applyProtection="0">
      <alignment horizontal="center"/>
    </xf>
    <xf numFmtId="40" fontId="28" fillId="0" borderId="0" applyFont="0" applyFill="0" applyBorder="0" applyAlignment="0" applyProtection="0">
      <alignment horizontal="center"/>
    </xf>
    <xf numFmtId="178" fontId="2" fillId="0" borderId="0" applyFont="0" applyFill="0" applyBorder="0" applyAlignment="0" applyProtection="0">
      <alignment horizontal="center"/>
    </xf>
    <xf numFmtId="178" fontId="2" fillId="0" borderId="0" applyFont="0" applyFill="0" applyBorder="0" applyAlignment="0" applyProtection="0">
      <alignment horizontal="center"/>
    </xf>
    <xf numFmtId="171" fontId="2" fillId="0" borderId="0"/>
    <xf numFmtId="171" fontId="2" fillId="0" borderId="0"/>
    <xf numFmtId="0" fontId="2"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0" fontId="2" fillId="25" borderId="10" applyNumberFormat="0" applyFont="0" applyAlignment="0" applyProtection="0"/>
    <xf numFmtId="171" fontId="2" fillId="0" borderId="0"/>
    <xf numFmtId="171" fontId="2" fillId="0" borderId="0"/>
    <xf numFmtId="37" fontId="30" fillId="26" borderId="1">
      <alignment horizontal="right"/>
    </xf>
    <xf numFmtId="2" fontId="2" fillId="27" borderId="0"/>
    <xf numFmtId="0" fontId="31" fillId="0" borderId="0">
      <alignment horizontal="left"/>
    </xf>
    <xf numFmtId="0" fontId="32" fillId="0" borderId="0"/>
    <xf numFmtId="0" fontId="33" fillId="0" borderId="0">
      <alignment horizontal="left"/>
    </xf>
    <xf numFmtId="0"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80" fontId="12" fillId="0" borderId="0" applyFont="0" applyFill="0" applyBorder="0" applyAlignment="0" applyProtection="0"/>
    <xf numFmtId="180" fontId="1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0" fontId="2"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64" fontId="34" fillId="0" borderId="0" applyFill="0" applyBorder="0">
      <alignment horizontal="right"/>
    </xf>
    <xf numFmtId="182" fontId="2" fillId="0" borderId="0" applyFont="0" applyFill="0" applyBorder="0" applyAlignment="0" applyProtection="0">
      <alignment vertical="top"/>
    </xf>
    <xf numFmtId="182" fontId="2" fillId="0" borderId="0" applyFont="0" applyFill="0" applyBorder="0" applyAlignment="0" applyProtection="0">
      <alignment vertical="top"/>
    </xf>
    <xf numFmtId="180" fontId="35" fillId="0" borderId="0" applyNumberFormat="0" applyFill="0" applyBorder="0" applyAlignment="0"/>
    <xf numFmtId="180" fontId="35" fillId="0" borderId="0" applyNumberFormat="0" applyFill="0" applyBorder="0" applyAlignment="0"/>
    <xf numFmtId="0" fontId="17" fillId="28" borderId="0" applyNumberFormat="0" applyFont="0" applyBorder="0" applyAlignment="0" applyProtection="0">
      <protection locked="0"/>
    </xf>
    <xf numFmtId="0" fontId="27" fillId="0" borderId="0" applyFont="0" applyFill="0" applyBorder="0" applyAlignment="0" applyProtection="0"/>
    <xf numFmtId="17" fontId="36" fillId="0" borderId="0" applyFill="0" applyBorder="0">
      <alignment horizontal="right"/>
    </xf>
    <xf numFmtId="17" fontId="36" fillId="0" borderId="0" applyFill="0" applyBorder="0">
      <alignment horizontal="right"/>
    </xf>
    <xf numFmtId="0" fontId="27" fillId="0" borderId="0" applyFont="0" applyFill="0" applyBorder="0" applyAlignment="0" applyProtection="0"/>
    <xf numFmtId="183" fontId="2" fillId="0" borderId="0" applyFont="0" applyFill="0" applyBorder="0" applyProtection="0">
      <alignment horizontal="right"/>
    </xf>
    <xf numFmtId="14" fontId="19" fillId="0" borderId="0"/>
    <xf numFmtId="14" fontId="19" fillId="0" borderId="0"/>
    <xf numFmtId="184" fontId="10" fillId="0" borderId="0" applyFont="0" applyFill="0" applyBorder="0" applyAlignment="0" applyProtection="0"/>
    <xf numFmtId="185" fontId="4" fillId="0" borderId="0"/>
    <xf numFmtId="185" fontId="4" fillId="0" borderId="0"/>
    <xf numFmtId="3" fontId="37" fillId="0" borderId="0" applyFill="0" applyBorder="0">
      <alignment vertical="center"/>
    </xf>
    <xf numFmtId="186" fontId="2" fillId="0" borderId="0" applyFont="0" applyFill="0" applyBorder="0" applyAlignment="0" applyProtection="0"/>
    <xf numFmtId="187" fontId="2" fillId="0" borderId="0" applyFont="0" applyFill="0" applyBorder="0" applyAlignment="0" applyProtection="0"/>
    <xf numFmtId="0" fontId="38" fillId="0" borderId="0">
      <protection locked="0"/>
    </xf>
    <xf numFmtId="0" fontId="38" fillId="0" borderId="0">
      <protection locked="0"/>
    </xf>
    <xf numFmtId="188" fontId="39" fillId="0" borderId="0"/>
    <xf numFmtId="180" fontId="2" fillId="0" borderId="0" applyFill="0" applyBorder="0" applyAlignment="0" applyProtection="0"/>
    <xf numFmtId="180" fontId="2" fillId="0" borderId="0" applyFill="0" applyBorder="0" applyAlignment="0" applyProtection="0"/>
    <xf numFmtId="189" fontId="40" fillId="0" borderId="0" applyFill="0" applyBorder="0" applyAlignment="0" applyProtection="0"/>
    <xf numFmtId="3" fontId="17" fillId="0" borderId="11" applyNumberFormat="0" applyBorder="0"/>
    <xf numFmtId="190" fontId="2" fillId="0" borderId="0">
      <protection locked="0"/>
    </xf>
    <xf numFmtId="190" fontId="2" fillId="0" borderId="0">
      <protection locked="0"/>
    </xf>
    <xf numFmtId="190" fontId="2" fillId="0" borderId="0">
      <protection locked="0"/>
    </xf>
    <xf numFmtId="190" fontId="2" fillId="0" borderId="0">
      <protection locked="0"/>
    </xf>
    <xf numFmtId="1" fontId="10"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91" fontId="43" fillId="0" borderId="12" applyFont="0" applyFill="0" applyBorder="0" applyAlignment="0">
      <alignment horizontal="center"/>
    </xf>
    <xf numFmtId="180" fontId="2" fillId="0" borderId="0">
      <alignment horizontal="center"/>
      <protection locked="0"/>
    </xf>
    <xf numFmtId="180" fontId="2" fillId="0" borderId="0">
      <alignment horizontal="center"/>
      <protection locked="0"/>
    </xf>
    <xf numFmtId="0" fontId="44" fillId="7" borderId="8" applyNumberFormat="0" applyAlignment="0" applyProtection="0"/>
    <xf numFmtId="192" fontId="45" fillId="29" borderId="0"/>
    <xf numFmtId="193" fontId="2" fillId="0" borderId="0" applyFont="0" applyFill="0" applyBorder="0" applyAlignment="0" applyProtection="0"/>
    <xf numFmtId="193" fontId="2" fillId="0" borderId="0" applyFont="0" applyFill="0" applyBorder="0" applyAlignment="0" applyProtection="0"/>
    <xf numFmtId="0" fontId="6" fillId="0" borderId="0" applyNumberFormat="0" applyFill="0" applyBorder="0" applyAlignment="0" applyProtection="0"/>
    <xf numFmtId="194" fontId="2" fillId="0" borderId="0">
      <protection locked="0"/>
    </xf>
    <xf numFmtId="194" fontId="2" fillId="0" borderId="0">
      <protection locked="0"/>
    </xf>
    <xf numFmtId="3" fontId="27" fillId="0" borderId="0" applyFont="0" applyFill="0" applyBorder="0" applyAlignment="0" applyProtection="0"/>
    <xf numFmtId="3" fontId="27" fillId="0" borderId="0" applyFont="0" applyFill="0" applyBorder="0" applyAlignment="0" applyProtection="0"/>
    <xf numFmtId="195" fontId="2" fillId="0" borderId="0">
      <protection locked="0"/>
    </xf>
    <xf numFmtId="195" fontId="2" fillId="0" borderId="0">
      <protection locked="0"/>
    </xf>
    <xf numFmtId="196" fontId="4" fillId="0" borderId="0">
      <protection locked="0"/>
    </xf>
    <xf numFmtId="196" fontId="4" fillId="0" borderId="0">
      <protection locked="0"/>
    </xf>
    <xf numFmtId="197" fontId="2" fillId="0" borderId="0" applyFill="0" applyBorder="0">
      <alignment horizontal="right"/>
    </xf>
    <xf numFmtId="197" fontId="2" fillId="0" borderId="0" applyFill="0" applyBorder="0">
      <alignment horizontal="right"/>
    </xf>
    <xf numFmtId="0" fontId="46" fillId="0" borderId="0">
      <alignment horizontal="left"/>
    </xf>
    <xf numFmtId="0" fontId="47" fillId="0" borderId="0">
      <alignment horizontal="left"/>
    </xf>
    <xf numFmtId="0" fontId="48" fillId="0" borderId="0">
      <alignment horizontal="left"/>
    </xf>
    <xf numFmtId="0" fontId="48" fillId="0" borderId="0" applyNumberFormat="0" applyFill="0" applyBorder="0" applyProtection="0">
      <alignment horizontal="left"/>
    </xf>
    <xf numFmtId="177" fontId="2" fillId="22" borderId="1" applyFont="0" applyBorder="0" applyAlignment="0" applyProtection="0">
      <alignment vertical="top"/>
    </xf>
    <xf numFmtId="177" fontId="2" fillId="22" borderId="1" applyFont="0" applyBorder="0" applyAlignment="0" applyProtection="0">
      <alignment vertical="top"/>
    </xf>
    <xf numFmtId="3" fontId="49" fillId="30" borderId="1">
      <alignment horizontal="right" vertical="center"/>
    </xf>
    <xf numFmtId="1" fontId="2" fillId="31" borderId="1"/>
    <xf numFmtId="1" fontId="2" fillId="31" borderId="1"/>
    <xf numFmtId="2" fontId="20" fillId="0" borderId="0">
      <alignment horizontal="left"/>
    </xf>
    <xf numFmtId="2" fontId="20" fillId="0" borderId="0">
      <alignment horizontal="left"/>
    </xf>
    <xf numFmtId="38" fontId="17" fillId="22" borderId="0" applyNumberFormat="0" applyBorder="0" applyAlignment="0" applyProtection="0"/>
    <xf numFmtId="38" fontId="17" fillId="22" borderId="0" applyNumberFormat="0" applyBorder="0" applyAlignment="0" applyProtection="0"/>
    <xf numFmtId="0" fontId="39" fillId="0" borderId="0" applyBorder="0">
      <alignment horizontal="left"/>
    </xf>
    <xf numFmtId="183" fontId="2" fillId="32" borderId="1" applyNumberFormat="0" applyFont="0" applyAlignment="0"/>
    <xf numFmtId="183" fontId="2" fillId="32" borderId="1" applyNumberFormat="0" applyFont="0" applyAlignment="0"/>
    <xf numFmtId="0" fontId="50" fillId="0" borderId="0">
      <alignment horizontal="left"/>
    </xf>
    <xf numFmtId="0" fontId="50" fillId="0" borderId="0">
      <alignment horizontal="left"/>
    </xf>
    <xf numFmtId="0" fontId="51" fillId="0" borderId="0" applyProtection="0">
      <alignment horizontal="right" vertical="top"/>
    </xf>
    <xf numFmtId="0" fontId="52" fillId="0" borderId="2" applyNumberFormat="0" applyAlignment="0" applyProtection="0">
      <alignment horizontal="left" vertical="center"/>
    </xf>
    <xf numFmtId="0" fontId="52" fillId="0" borderId="13">
      <alignment horizontal="left" vertical="center"/>
    </xf>
    <xf numFmtId="0" fontId="52" fillId="0" borderId="0"/>
    <xf numFmtId="0" fontId="52" fillId="0" borderId="0"/>
    <xf numFmtId="0" fontId="52" fillId="0" borderId="0"/>
    <xf numFmtId="0" fontId="53" fillId="0" borderId="14">
      <alignment horizontal="left" vertical="top"/>
    </xf>
    <xf numFmtId="0" fontId="54" fillId="0" borderId="0">
      <alignment horizontal="left"/>
    </xf>
    <xf numFmtId="0" fontId="53" fillId="0" borderId="14">
      <alignment horizontal="left" vertical="top"/>
    </xf>
    <xf numFmtId="0" fontId="53" fillId="0" borderId="14">
      <alignment horizontal="left" vertical="top"/>
    </xf>
    <xf numFmtId="0" fontId="55" fillId="0" borderId="14">
      <alignment horizontal="left" vertical="top"/>
    </xf>
    <xf numFmtId="0" fontId="56" fillId="0" borderId="0">
      <alignment horizontal="left"/>
    </xf>
    <xf numFmtId="0" fontId="56" fillId="0" borderId="0">
      <alignment horizontal="left"/>
    </xf>
    <xf numFmtId="0" fontId="55" fillId="0" borderId="14">
      <alignment horizontal="left" vertical="top"/>
    </xf>
    <xf numFmtId="0" fontId="57" fillId="0" borderId="14">
      <alignment horizontal="left" vertical="top"/>
    </xf>
    <xf numFmtId="0" fontId="58" fillId="0" borderId="0">
      <alignment horizontal="left"/>
    </xf>
    <xf numFmtId="0" fontId="58" fillId="0" borderId="0">
      <alignment horizontal="left"/>
    </xf>
    <xf numFmtId="198" fontId="2" fillId="0" borderId="0">
      <protection locked="0"/>
    </xf>
    <xf numFmtId="198" fontId="2" fillId="0" borderId="0">
      <protection locked="0"/>
    </xf>
    <xf numFmtId="0" fontId="39" fillId="0" borderId="0"/>
    <xf numFmtId="0" fontId="59" fillId="0" borderId="0" applyNumberFormat="0" applyBorder="0"/>
    <xf numFmtId="0" fontId="59" fillId="0" borderId="0" applyNumberFormat="0" applyBorder="0"/>
    <xf numFmtId="0" fontId="60" fillId="33" borderId="0" applyNumberFormat="0" applyBorder="0" applyAlignment="0" applyProtection="0"/>
    <xf numFmtId="0" fontId="61"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4" fillId="0" borderId="0" applyFill="0" applyBorder="0" applyProtection="0"/>
    <xf numFmtId="10" fontId="17" fillId="22" borderId="1" applyNumberFormat="0" applyBorder="0" applyAlignment="0" applyProtection="0"/>
    <xf numFmtId="10" fontId="17" fillId="22" borderId="1" applyNumberFormat="0" applyBorder="0" applyAlignment="0" applyProtection="0"/>
    <xf numFmtId="0" fontId="64" fillId="0" borderId="0" applyFill="0" applyBorder="0" applyProtection="0"/>
    <xf numFmtId="199" fontId="65" fillId="34" borderId="0"/>
    <xf numFmtId="0" fontId="66" fillId="0" borderId="15"/>
    <xf numFmtId="0" fontId="66" fillId="0" borderId="15"/>
    <xf numFmtId="9" fontId="67" fillId="0" borderId="15" applyFill="0" applyAlignment="0" applyProtection="0"/>
    <xf numFmtId="9" fontId="67" fillId="0" borderId="15" applyFill="0" applyAlignment="0" applyProtection="0"/>
    <xf numFmtId="0" fontId="68" fillId="0" borderId="15"/>
    <xf numFmtId="0" fontId="68" fillId="0" borderId="15"/>
    <xf numFmtId="0" fontId="69" fillId="0" borderId="15" applyNumberFormat="0" applyFill="0" applyAlignment="0" applyProtection="0"/>
    <xf numFmtId="183" fontId="2" fillId="32" borderId="0" applyNumberFormat="0" applyFont="0" applyBorder="0" applyAlignment="0" applyProtection="0">
      <alignment horizontal="center"/>
      <protection locked="0"/>
    </xf>
    <xf numFmtId="183" fontId="2" fillId="32" borderId="0" applyNumberFormat="0" applyFont="0" applyBorder="0" applyAlignment="0" applyProtection="0">
      <alignment horizontal="center"/>
      <protection locked="0"/>
    </xf>
    <xf numFmtId="184" fontId="17" fillId="32" borderId="16" applyNumberFormat="0" applyFont="0" applyAlignment="0" applyProtection="0">
      <alignment horizontal="center"/>
      <protection locked="0"/>
    </xf>
    <xf numFmtId="184" fontId="17" fillId="32" borderId="16" applyNumberFormat="0" applyFont="0" applyAlignment="0" applyProtection="0">
      <alignment horizontal="center"/>
      <protection locked="0"/>
    </xf>
    <xf numFmtId="200" fontId="70" fillId="0" borderId="0"/>
    <xf numFmtId="201" fontId="70" fillId="0" borderId="0"/>
    <xf numFmtId="0" fontId="71" fillId="35" borderId="0" applyNumberFormat="0" applyBorder="0" applyProtection="0"/>
    <xf numFmtId="0" fontId="72" fillId="36" borderId="0" applyNumberFormat="0"/>
    <xf numFmtId="0" fontId="73" fillId="3" borderId="0" applyNumberFormat="0" applyBorder="0" applyAlignment="0" applyProtection="0"/>
    <xf numFmtId="202" fontId="2" fillId="0" borderId="3" applyFont="0" applyFill="0" applyBorder="0" applyAlignment="0" applyProtection="0">
      <alignment horizontal="center"/>
    </xf>
    <xf numFmtId="202" fontId="2" fillId="0" borderId="3" applyFont="0" applyFill="0" applyBorder="0" applyAlignment="0" applyProtection="0">
      <alignment horizontal="center"/>
    </xf>
    <xf numFmtId="171" fontId="2" fillId="0" borderId="0" applyFont="0" applyFill="0" applyBorder="0" applyAlignment="0" applyProtection="0"/>
    <xf numFmtId="171"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203" fontId="39" fillId="0" borderId="0"/>
    <xf numFmtId="204" fontId="39" fillId="0" borderId="0"/>
    <xf numFmtId="205" fontId="74" fillId="0" borderId="0"/>
    <xf numFmtId="206" fontId="2" fillId="0" borderId="0" applyFont="0" applyFill="0" applyBorder="0" applyAlignment="0" applyProtection="0"/>
    <xf numFmtId="207" fontId="2" fillId="0" borderId="0" applyFont="0" applyFill="0" applyBorder="0" applyAlignment="0" applyProtection="0"/>
    <xf numFmtId="3" fontId="2" fillId="37" borderId="0" applyFont="0" applyBorder="0" applyAlignment="0"/>
    <xf numFmtId="3" fontId="2" fillId="37" borderId="0" applyFont="0" applyBorder="0" applyAlignment="0"/>
    <xf numFmtId="199" fontId="75" fillId="38" borderId="0"/>
    <xf numFmtId="3" fontId="2" fillId="0" borderId="0"/>
    <xf numFmtId="3" fontId="2" fillId="0" borderId="0"/>
    <xf numFmtId="208" fontId="2" fillId="0" borderId="0" applyFont="0" applyFill="0" applyBorder="0" applyAlignment="0" applyProtection="0"/>
    <xf numFmtId="209" fontId="2" fillId="0" borderId="0" applyFont="0" applyFill="0" applyBorder="0" applyAlignment="0" applyProtection="0"/>
    <xf numFmtId="210" fontId="2" fillId="0" borderId="0" applyFont="0" applyFill="0" applyBorder="0" applyAlignment="0" applyProtection="0"/>
    <xf numFmtId="2" fontId="76" fillId="0" borderId="0" applyFont="0"/>
    <xf numFmtId="21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12" fontId="2" fillId="0" borderId="0"/>
    <xf numFmtId="212" fontId="2" fillId="0" borderId="0"/>
    <xf numFmtId="3" fontId="6" fillId="0" borderId="0"/>
    <xf numFmtId="2" fontId="77" fillId="39" borderId="0" applyNumberFormat="0" applyFont="0" applyBorder="0" applyAlignment="0" applyProtection="0"/>
    <xf numFmtId="3" fontId="6" fillId="0" borderId="0"/>
    <xf numFmtId="213" fontId="2" fillId="0" borderId="0" applyFont="0" applyFill="0" applyBorder="0" applyAlignment="0" applyProtection="0"/>
    <xf numFmtId="214" fontId="2" fillId="0" borderId="0" applyFont="0" applyFill="0" applyBorder="0" applyAlignment="0" applyProtection="0"/>
    <xf numFmtId="215" fontId="2" fillId="0" borderId="0" applyFont="0" applyFill="0" applyBorder="0" applyAlignment="0" applyProtection="0"/>
    <xf numFmtId="216" fontId="2" fillId="0" borderId="0" applyFont="0" applyFill="0" applyBorder="0" applyAlignment="0" applyProtection="0"/>
    <xf numFmtId="217" fontId="6" fillId="0" borderId="0" applyFont="0" applyFill="0" applyBorder="0" applyAlignment="0" applyProtection="0"/>
    <xf numFmtId="218" fontId="6"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219" fontId="2" fillId="0" borderId="0">
      <protection locked="0"/>
    </xf>
    <xf numFmtId="219" fontId="2" fillId="0" borderId="0">
      <protection locked="0"/>
    </xf>
    <xf numFmtId="220" fontId="2" fillId="0" borderId="0" applyFont="0" applyFill="0" applyBorder="0" applyProtection="0">
      <alignment horizontal="right"/>
    </xf>
    <xf numFmtId="221" fontId="2" fillId="0" borderId="0" applyFill="0" applyBorder="0" applyProtection="0">
      <alignment horizontal="right"/>
    </xf>
    <xf numFmtId="221" fontId="2" fillId="0" borderId="0" applyFill="0" applyBorder="0" applyProtection="0">
      <alignment horizontal="right"/>
    </xf>
    <xf numFmtId="220" fontId="2" fillId="0" borderId="0" applyFont="0" applyFill="0" applyBorder="0" applyProtection="0">
      <alignment horizontal="right"/>
    </xf>
    <xf numFmtId="222" fontId="2" fillId="0" borderId="0" applyFont="0" applyFill="0" applyBorder="0" applyProtection="0">
      <alignment horizontal="right"/>
    </xf>
    <xf numFmtId="222" fontId="2" fillId="0" borderId="0"/>
    <xf numFmtId="222" fontId="2" fillId="0" borderId="0"/>
    <xf numFmtId="216" fontId="2" fillId="0" borderId="0"/>
    <xf numFmtId="216" fontId="2" fillId="0" borderId="0"/>
    <xf numFmtId="222" fontId="2" fillId="0" borderId="0"/>
    <xf numFmtId="222" fontId="2" fillId="0" borderId="0"/>
    <xf numFmtId="216" fontId="2" fillId="0" borderId="0"/>
    <xf numFmtId="216" fontId="2" fillId="0" borderId="0"/>
    <xf numFmtId="0" fontId="78" fillId="0" borderId="0" applyNumberFormat="0" applyFill="0" applyBorder="0" applyAlignment="0" applyProtection="0">
      <protection locked="0"/>
    </xf>
    <xf numFmtId="223" fontId="2" fillId="0" borderId="0">
      <alignment horizontal="center"/>
    </xf>
    <xf numFmtId="0" fontId="79" fillId="40" borderId="0" applyNumberFormat="0" applyBorder="0" applyAlignment="0" applyProtection="0"/>
    <xf numFmtId="3" fontId="49" fillId="30" borderId="17" applyNumberFormat="0">
      <alignment horizontal="right" vertical="center"/>
    </xf>
    <xf numFmtId="37" fontId="80" fillId="0" borderId="0"/>
    <xf numFmtId="37" fontId="80" fillId="0" borderId="0"/>
    <xf numFmtId="1" fontId="6" fillId="0" borderId="0"/>
    <xf numFmtId="224" fontId="2" fillId="0" borderId="0"/>
    <xf numFmtId="224" fontId="2" fillId="0" borderId="0"/>
    <xf numFmtId="0" fontId="2" fillId="0" borderId="0"/>
    <xf numFmtId="0" fontId="2" fillId="0" borderId="0"/>
    <xf numFmtId="0" fontId="2" fillId="0" borderId="0"/>
    <xf numFmtId="0" fontId="8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2" fillId="0" borderId="0"/>
    <xf numFmtId="0" fontId="83" fillId="0" borderId="0" applyFill="0" applyBorder="0" applyAlignment="0" applyProtection="0"/>
    <xf numFmtId="0" fontId="2" fillId="0" borderId="0"/>
    <xf numFmtId="1" fontId="36" fillId="0" borderId="0" applyFont="0" applyFill="0" applyBorder="0" applyAlignment="0" applyProtection="0">
      <protection locked="0"/>
    </xf>
    <xf numFmtId="207" fontId="2" fillId="0" borderId="0" applyFont="0" applyFill="0" applyBorder="0" applyAlignment="0" applyProtection="0"/>
    <xf numFmtId="206" fontId="2" fillId="0" borderId="0" applyFont="0" applyFill="0" applyBorder="0" applyAlignment="0" applyProtection="0"/>
    <xf numFmtId="225" fontId="16" fillId="0" borderId="0"/>
    <xf numFmtId="37" fontId="2" fillId="41" borderId="1">
      <alignment horizontal="right"/>
    </xf>
    <xf numFmtId="40" fontId="2" fillId="22" borderId="0">
      <alignment horizontal="right"/>
    </xf>
    <xf numFmtId="40" fontId="2" fillId="22" borderId="0">
      <alignment horizontal="right"/>
    </xf>
    <xf numFmtId="0" fontId="2" fillId="22" borderId="5"/>
    <xf numFmtId="0" fontId="2" fillId="22" borderId="5"/>
    <xf numFmtId="1" fontId="39" fillId="0" borderId="1" applyFill="0" applyProtection="0">
      <alignment horizontal="center" vertical="top" wrapText="1"/>
    </xf>
    <xf numFmtId="1" fontId="39" fillId="0" borderId="1" applyFill="0" applyProtection="0">
      <alignment horizontal="center" vertical="top" wrapText="1"/>
    </xf>
    <xf numFmtId="37" fontId="17" fillId="0" borderId="0" applyBorder="0">
      <protection locked="0"/>
    </xf>
    <xf numFmtId="0" fontId="2" fillId="0" borderId="0" applyProtection="0">
      <alignment horizontal="left"/>
    </xf>
    <xf numFmtId="0" fontId="2" fillId="0" borderId="0" applyProtection="0">
      <alignment horizontal="left"/>
    </xf>
    <xf numFmtId="0" fontId="2" fillId="0" borderId="0" applyFill="0" applyBorder="0" applyProtection="0">
      <alignment horizontal="left"/>
    </xf>
    <xf numFmtId="0" fontId="2" fillId="0" borderId="0" applyFill="0" applyBorder="0" applyProtection="0">
      <alignment horizontal="left"/>
    </xf>
    <xf numFmtId="0" fontId="2" fillId="0" borderId="0" applyFill="0" applyBorder="0" applyProtection="0">
      <alignment horizontal="left"/>
    </xf>
    <xf numFmtId="0" fontId="2" fillId="0" borderId="0" applyFill="0" applyBorder="0" applyProtection="0">
      <alignment horizontal="left"/>
    </xf>
    <xf numFmtId="0" fontId="84" fillId="0" borderId="0" applyProtection="0">
      <alignment horizontal="left"/>
    </xf>
    <xf numFmtId="0" fontId="54" fillId="0" borderId="0" applyNumberFormat="0" applyFill="0" applyBorder="0" applyProtection="0">
      <alignment horizontal="left"/>
    </xf>
    <xf numFmtId="226" fontId="2" fillId="0" borderId="0" applyFont="0" applyFill="0" applyBorder="0" applyAlignment="0"/>
    <xf numFmtId="226" fontId="2" fillId="0" borderId="0" applyFont="0" applyFill="0" applyBorder="0" applyAlignment="0"/>
    <xf numFmtId="227" fontId="2" fillId="0" borderId="0" applyFill="0" applyBorder="0"/>
    <xf numFmtId="227" fontId="2" fillId="0" borderId="0" applyFill="0" applyBorder="0"/>
    <xf numFmtId="168" fontId="2" fillId="0" borderId="0" applyFont="0" applyFill="0" applyBorder="0" applyAlignment="0" applyProtection="0"/>
    <xf numFmtId="14" fontId="12" fillId="0" borderId="0">
      <alignment horizontal="center" wrapText="1"/>
      <protection locked="0"/>
    </xf>
    <xf numFmtId="14" fontId="12" fillId="0" borderId="0">
      <alignment horizontal="center" wrapText="1"/>
      <protection locked="0"/>
    </xf>
    <xf numFmtId="9" fontId="2" fillId="0" borderId="0" applyFont="0" applyFill="0" applyBorder="0" applyAlignment="0" applyProtection="0"/>
    <xf numFmtId="9"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228" fontId="2" fillId="0" borderId="0" applyFont="0" applyFill="0" applyBorder="0" applyAlignment="0"/>
    <xf numFmtId="228" fontId="2" fillId="0" borderId="0" applyFont="0" applyFill="0" applyBorder="0" applyAlignment="0"/>
    <xf numFmtId="0" fontId="2" fillId="0" borderId="0" applyFont="0" applyFill="0" applyBorder="0" applyAlignment="0" applyProtection="0"/>
    <xf numFmtId="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220" fontId="2" fillId="0" borderId="0" applyFont="0" applyFill="0" applyBorder="0" applyProtection="0">
      <alignment horizontal="right"/>
    </xf>
    <xf numFmtId="220" fontId="2" fillId="0" borderId="0" applyFont="0" applyFill="0" applyBorder="0" applyProtection="0">
      <alignment horizontal="right"/>
    </xf>
    <xf numFmtId="190" fontId="2" fillId="0" borderId="0" applyFont="0" applyFill="0" applyBorder="0" applyProtection="0">
      <alignment horizontal="right"/>
    </xf>
    <xf numFmtId="229" fontId="34" fillId="0" borderId="0" applyFill="0" applyBorder="0">
      <alignment horizontal="right"/>
    </xf>
    <xf numFmtId="230" fontId="2" fillId="0" borderId="0"/>
    <xf numFmtId="230" fontId="2" fillId="0" borderId="0"/>
    <xf numFmtId="1" fontId="6" fillId="0" borderId="0"/>
    <xf numFmtId="194" fontId="2" fillId="0" borderId="0">
      <protection locked="0"/>
    </xf>
    <xf numFmtId="194" fontId="2" fillId="0" borderId="0">
      <protection locked="0"/>
    </xf>
    <xf numFmtId="228" fontId="2" fillId="0" borderId="0"/>
    <xf numFmtId="168" fontId="2" fillId="0" borderId="0"/>
    <xf numFmtId="168" fontId="2" fillId="0" borderId="0"/>
    <xf numFmtId="228" fontId="2" fillId="0" borderId="0"/>
    <xf numFmtId="172" fontId="2" fillId="0" borderId="0"/>
    <xf numFmtId="9" fontId="8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4" fontId="10" fillId="0" borderId="0" applyFont="0" applyFill="0" applyBorder="0" applyAlignment="0" applyProtection="0"/>
    <xf numFmtId="231" fontId="2" fillId="0" borderId="0" applyFill="0" applyBorder="0">
      <alignment vertical="top"/>
    </xf>
    <xf numFmtId="232" fontId="2" fillId="0" borderId="0" applyFill="0" applyBorder="0">
      <alignment vertical="top"/>
    </xf>
    <xf numFmtId="232" fontId="2" fillId="0" borderId="0" applyFill="0" applyBorder="0">
      <alignment vertical="top"/>
    </xf>
    <xf numFmtId="231" fontId="2" fillId="0" borderId="0" applyFill="0" applyBorder="0">
      <alignment vertical="top"/>
    </xf>
    <xf numFmtId="231" fontId="2" fillId="0" borderId="0" applyFill="0" applyBorder="0">
      <alignment vertical="top"/>
    </xf>
    <xf numFmtId="0" fontId="36" fillId="41" borderId="1" applyNumberFormat="0" applyFont="0" applyAlignment="0" applyProtection="0"/>
    <xf numFmtId="216" fontId="2" fillId="41" borderId="0" applyNumberFormat="0" applyFont="0" applyBorder="0" applyAlignment="0" applyProtection="0">
      <alignment horizontal="center"/>
      <protection locked="0"/>
    </xf>
    <xf numFmtId="216" fontId="2" fillId="41" borderId="0" applyNumberFormat="0" applyFont="0" applyBorder="0" applyAlignment="0" applyProtection="0">
      <alignment horizontal="center"/>
      <protection locked="0"/>
    </xf>
    <xf numFmtId="233" fontId="2" fillId="0" borderId="0" applyFont="0" applyFill="0" applyBorder="0" applyAlignment="0" applyProtection="0"/>
    <xf numFmtId="233" fontId="2" fillId="0" borderId="0" applyFont="0" applyFill="0" applyBorder="0" applyAlignment="0" applyProtection="0"/>
    <xf numFmtId="9" fontId="19" fillId="0" borderId="0" applyFont="0" applyFill="0" applyBorder="0" applyAlignment="0" applyProtection="0"/>
    <xf numFmtId="0" fontId="85" fillId="0" borderId="1">
      <alignment horizontal="center" vertical="center"/>
    </xf>
    <xf numFmtId="0" fontId="86" fillId="0" borderId="18" applyBorder="0">
      <alignment vertical="top"/>
      <protection locked="0"/>
    </xf>
    <xf numFmtId="38" fontId="2" fillId="0" borderId="0" applyFill="0" applyBorder="0">
      <alignment horizontal="center" vertical="top"/>
    </xf>
    <xf numFmtId="1" fontId="2" fillId="0" borderId="3" applyNumberFormat="0" applyFill="0" applyAlignment="0" applyProtection="0">
      <alignment horizontal="center" vertical="center"/>
    </xf>
    <xf numFmtId="1" fontId="2" fillId="0" borderId="3" applyNumberFormat="0" applyFill="0" applyAlignment="0" applyProtection="0">
      <alignment horizontal="center" vertical="center"/>
    </xf>
    <xf numFmtId="3" fontId="87" fillId="0" borderId="0" applyFill="0" applyBorder="0" applyProtection="0"/>
    <xf numFmtId="3" fontId="2" fillId="42" borderId="1"/>
    <xf numFmtId="234" fontId="2" fillId="0" borderId="0" applyProtection="0">
      <alignment horizontal="right"/>
    </xf>
    <xf numFmtId="234" fontId="2" fillId="0" borderId="0" applyProtection="0">
      <alignment horizontal="right"/>
    </xf>
    <xf numFmtId="3" fontId="2" fillId="42" borderId="1"/>
    <xf numFmtId="225" fontId="2" fillId="0" borderId="0" applyProtection="0">
      <alignment horizontal="right"/>
    </xf>
    <xf numFmtId="225" fontId="2" fillId="0" borderId="0" applyProtection="0">
      <alignment horizontal="right"/>
    </xf>
    <xf numFmtId="3" fontId="2" fillId="42" borderId="1"/>
    <xf numFmtId="37" fontId="2" fillId="0" borderId="0" applyNumberFormat="0" applyFill="0" applyBorder="0" applyAlignment="0" applyProtection="0"/>
    <xf numFmtId="37" fontId="2" fillId="0" borderId="0" applyNumberFormat="0" applyFill="0" applyBorder="0" applyAlignment="0" applyProtection="0"/>
    <xf numFmtId="1" fontId="88" fillId="0" borderId="0" applyNumberFormat="0" applyFill="0" applyBorder="0" applyAlignment="0" applyProtection="0"/>
    <xf numFmtId="0" fontId="36" fillId="0" borderId="0" applyNumberFormat="0" applyFill="0" applyBorder="0"/>
    <xf numFmtId="0" fontId="89" fillId="4" borderId="0" applyNumberFormat="0" applyBorder="0" applyAlignment="0" applyProtection="0"/>
    <xf numFmtId="235" fontId="2" fillId="0" borderId="0">
      <alignment horizontal="left"/>
    </xf>
    <xf numFmtId="235" fontId="2" fillId="0" borderId="0">
      <alignment horizontal="left"/>
    </xf>
    <xf numFmtId="0" fontId="2" fillId="43" borderId="0" applyNumberFormat="0"/>
    <xf numFmtId="0" fontId="2" fillId="43" borderId="0" applyNumberFormat="0"/>
    <xf numFmtId="189" fontId="2" fillId="0" borderId="0" applyFont="0" applyFill="0" applyBorder="0" applyAlignment="0" applyProtection="0"/>
    <xf numFmtId="207" fontId="2" fillId="0" borderId="0" applyFont="0" applyFill="0" applyBorder="0" applyAlignment="0" applyProtection="0"/>
    <xf numFmtId="0" fontId="2" fillId="44" borderId="0" applyNumberFormat="0" applyFont="0" applyBorder="0" applyAlignment="0" applyProtection="0"/>
    <xf numFmtId="0" fontId="2" fillId="44" borderId="0" applyNumberFormat="0" applyFont="0" applyBorder="0" applyAlignment="0" applyProtection="0"/>
    <xf numFmtId="0" fontId="2" fillId="0" borderId="0" applyFill="0" applyBorder="0" applyAlignment="0" applyProtection="0"/>
    <xf numFmtId="0" fontId="2" fillId="0" borderId="0" applyFill="0" applyBorder="0" applyAlignment="0" applyProtection="0"/>
    <xf numFmtId="236" fontId="45" fillId="29" borderId="11">
      <alignment horizontal="right"/>
    </xf>
    <xf numFmtId="0" fontId="90" fillId="24" borderId="19" applyNumberFormat="0" applyAlignment="0" applyProtection="0"/>
    <xf numFmtId="211" fontId="2" fillId="0" borderId="0">
      <alignment horizontal="left"/>
    </xf>
    <xf numFmtId="211" fontId="2" fillId="0" borderId="0">
      <alignment horizontal="left"/>
    </xf>
    <xf numFmtId="0" fontId="2" fillId="0" borderId="0"/>
    <xf numFmtId="0" fontId="2" fillId="0" borderId="0">
      <alignment vertical="center"/>
    </xf>
    <xf numFmtId="0" fontId="91" fillId="0" borderId="1">
      <alignment horizontal="center"/>
    </xf>
    <xf numFmtId="0" fontId="5" fillId="0" borderId="0"/>
    <xf numFmtId="0" fontId="10" fillId="0" borderId="0"/>
    <xf numFmtId="0" fontId="10" fillId="0" borderId="0"/>
    <xf numFmtId="0" fontId="91" fillId="0" borderId="1">
      <alignment horizontal="center"/>
    </xf>
    <xf numFmtId="0" fontId="91" fillId="0" borderId="0">
      <alignment horizontal="center" vertical="center"/>
    </xf>
    <xf numFmtId="0" fontId="91" fillId="0" borderId="0">
      <alignment horizontal="center" vertical="center"/>
    </xf>
    <xf numFmtId="0" fontId="92" fillId="45" borderId="0" applyNumberFormat="0" applyFill="0">
      <alignment horizontal="left" vertical="center"/>
    </xf>
    <xf numFmtId="0" fontId="92" fillId="45" borderId="0" applyNumberFormat="0" applyFill="0">
      <alignment horizontal="left" vertical="center"/>
    </xf>
    <xf numFmtId="3" fontId="93" fillId="0" borderId="0" applyNumberFormat="0" applyAlignment="0">
      <alignment horizontal="right"/>
    </xf>
    <xf numFmtId="3" fontId="93" fillId="0" borderId="0" applyNumberFormat="0" applyAlignment="0">
      <alignment horizontal="right"/>
    </xf>
    <xf numFmtId="0" fontId="2" fillId="43" borderId="0" applyNumberFormat="0" applyFont="0" applyBorder="0" applyAlignment="0" applyProtection="0">
      <protection locked="0"/>
    </xf>
    <xf numFmtId="0" fontId="2" fillId="43" borderId="0" applyNumberFormat="0" applyFont="0" applyBorder="0" applyAlignment="0" applyProtection="0">
      <protection locked="0"/>
    </xf>
    <xf numFmtId="0" fontId="36" fillId="41" borderId="0" applyNumberFormat="0" applyFont="0" applyBorder="0" applyAlignment="0" applyProtection="0"/>
    <xf numFmtId="0" fontId="94" fillId="0" borderId="0" applyFill="0" applyBorder="0" applyProtection="0">
      <alignment horizontal="center" vertical="center"/>
    </xf>
    <xf numFmtId="0" fontId="95" fillId="0" borderId="0" applyNumberFormat="0" applyFill="0" applyBorder="0" applyProtection="0">
      <alignment horizontal="left"/>
    </xf>
    <xf numFmtId="0" fontId="48" fillId="0" borderId="0" applyNumberFormat="0" applyFill="0" applyBorder="0" applyProtection="0">
      <alignment horizontal="left"/>
    </xf>
    <xf numFmtId="0" fontId="94" fillId="0" borderId="0" applyFill="0" applyBorder="0" applyProtection="0"/>
    <xf numFmtId="0" fontId="56" fillId="0" borderId="0" applyNumberFormat="0" applyFill="0" applyBorder="0" applyProtection="0"/>
    <xf numFmtId="0" fontId="56" fillId="0" borderId="0" applyNumberFormat="0" applyFill="0" applyBorder="0" applyProtection="0"/>
    <xf numFmtId="0" fontId="54" fillId="0" borderId="0" applyNumberFormat="0" applyFill="0" applyBorder="0" applyProtection="0"/>
    <xf numFmtId="0" fontId="48" fillId="0" borderId="0" applyNumberFormat="0" applyFill="0" applyBorder="0" applyProtection="0"/>
    <xf numFmtId="0" fontId="16" fillId="22" borderId="11" applyNumberFormat="0" applyFont="0" applyFill="0" applyAlignment="0" applyProtection="0">
      <protection locked="0"/>
    </xf>
    <xf numFmtId="0" fontId="16" fillId="22" borderId="20" applyNumberFormat="0" applyFont="0" applyFill="0" applyAlignment="0" applyProtection="0">
      <protection locked="0"/>
    </xf>
    <xf numFmtId="0" fontId="71" fillId="35" borderId="0" applyNumberFormat="0" applyBorder="0" applyProtection="0"/>
    <xf numFmtId="0" fontId="36" fillId="0" borderId="0" applyNumberFormat="0" applyFill="0" applyBorder="0" applyAlignment="0" applyProtection="0"/>
    <xf numFmtId="0" fontId="96" fillId="0" borderId="0" applyNumberFormat="0" applyFill="0" applyBorder="0" applyProtection="0"/>
    <xf numFmtId="0" fontId="96" fillId="0" borderId="0" applyNumberFormat="0" applyFill="0" applyBorder="0" applyProtection="0"/>
    <xf numFmtId="0" fontId="97" fillId="0" borderId="0" applyNumberFormat="0" applyFill="0" applyBorder="0" applyProtection="0"/>
    <xf numFmtId="0" fontId="97" fillId="0" borderId="0" applyNumberFormat="0" applyFill="0" applyBorder="0" applyProtection="0"/>
    <xf numFmtId="0" fontId="96" fillId="0" borderId="0" applyNumberFormat="0" applyFill="0" applyBorder="0" applyProtection="0"/>
    <xf numFmtId="0" fontId="96" fillId="0" borderId="0"/>
    <xf numFmtId="0" fontId="98" fillId="0" borderId="0" applyNumberForma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237" fontId="99" fillId="0" borderId="0" applyFont="0" applyFill="0" applyBorder="0" applyAlignment="0"/>
    <xf numFmtId="238" fontId="99" fillId="0" borderId="0" applyFont="0" applyFill="0" applyBorder="0" applyAlignment="0"/>
    <xf numFmtId="239" fontId="2" fillId="0" borderId="0" applyFont="0" applyFill="0" applyBorder="0" applyAlignment="0"/>
    <xf numFmtId="18" fontId="2" fillId="22" borderId="0" applyFont="0" applyFill="0" applyBorder="0" applyAlignment="0" applyProtection="0">
      <protection locked="0"/>
    </xf>
    <xf numFmtId="18" fontId="2" fillId="22" borderId="0" applyFont="0" applyFill="0" applyBorder="0" applyAlignment="0" applyProtection="0">
      <protection locked="0"/>
    </xf>
    <xf numFmtId="0" fontId="2"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Alignment="0" applyProtection="0"/>
    <xf numFmtId="0" fontId="52" fillId="0" borderId="0"/>
    <xf numFmtId="0" fontId="2" fillId="0" borderId="0"/>
    <xf numFmtId="0" fontId="2" fillId="0" borderId="0"/>
    <xf numFmtId="0" fontId="100" fillId="0" borderId="0">
      <alignment vertical="center"/>
    </xf>
    <xf numFmtId="0" fontId="52" fillId="0" borderId="0">
      <alignment vertical="center"/>
    </xf>
    <xf numFmtId="0" fontId="101" fillId="0" borderId="0" applyNumberFormat="0" applyFill="0" applyBorder="0" applyAlignment="0" applyProtection="0"/>
    <xf numFmtId="0" fontId="102" fillId="0" borderId="21" applyNumberFormat="0" applyFill="0" applyAlignment="0" applyProtection="0"/>
    <xf numFmtId="0" fontId="103" fillId="0" borderId="22" applyNumberFormat="0" applyFill="0" applyAlignment="0" applyProtection="0"/>
    <xf numFmtId="0" fontId="104" fillId="0" borderId="23" applyNumberFormat="0" applyFill="0" applyAlignment="0" applyProtection="0"/>
    <xf numFmtId="0" fontId="104" fillId="0" borderId="0" applyNumberFormat="0" applyFill="0" applyBorder="0" applyAlignment="0" applyProtection="0"/>
    <xf numFmtId="0" fontId="105" fillId="0" borderId="0">
      <alignment vertical="center"/>
    </xf>
    <xf numFmtId="0" fontId="105" fillId="0" borderId="0">
      <alignment vertical="center"/>
    </xf>
    <xf numFmtId="1" fontId="39" fillId="0" borderId="3" applyNumberFormat="0" applyFill="0" applyProtection="0">
      <alignment horizontal="left" vertical="center"/>
    </xf>
    <xf numFmtId="1" fontId="39" fillId="0" borderId="3" applyNumberFormat="0" applyFill="0" applyProtection="0">
      <alignment horizontal="left" vertical="center"/>
    </xf>
    <xf numFmtId="0" fontId="106" fillId="0" borderId="0" applyFill="0" applyBorder="0" applyAlignment="0" applyProtection="0">
      <protection locked="0"/>
    </xf>
    <xf numFmtId="0" fontId="106" fillId="0" borderId="0" applyFill="0" applyBorder="0" applyAlignment="0" applyProtection="0">
      <protection locked="0"/>
    </xf>
    <xf numFmtId="0" fontId="107" fillId="0" borderId="0" applyNumberFormat="0" applyBorder="0" applyAlignment="0">
      <alignment horizontal="right"/>
    </xf>
    <xf numFmtId="0" fontId="107" fillId="0" borderId="0" applyNumberFormat="0" applyBorder="0" applyAlignment="0">
      <alignment horizontal="right"/>
    </xf>
    <xf numFmtId="37" fontId="2" fillId="46" borderId="1">
      <alignment horizontal="right"/>
    </xf>
    <xf numFmtId="37" fontId="2" fillId="46" borderId="1">
      <alignment horizontal="right"/>
    </xf>
    <xf numFmtId="3" fontId="2" fillId="47" borderId="1"/>
    <xf numFmtId="0" fontId="97" fillId="0" borderId="0"/>
    <xf numFmtId="0" fontId="96" fillId="0" borderId="0"/>
    <xf numFmtId="164" fontId="71" fillId="48" borderId="0" applyNumberFormat="0" applyProtection="0"/>
    <xf numFmtId="0" fontId="108" fillId="0" borderId="24" applyNumberFormat="0" applyFill="0" applyAlignment="0" applyProtection="0"/>
    <xf numFmtId="20" fontId="19" fillId="0" borderId="0"/>
    <xf numFmtId="20" fontId="19" fillId="0" borderId="0"/>
    <xf numFmtId="0" fontId="71" fillId="35" borderId="0" applyNumberFormat="0" applyBorder="0" applyProtection="0"/>
    <xf numFmtId="0" fontId="2" fillId="0" borderId="0" applyNumberFormat="0" applyFont="0" applyFill="0"/>
    <xf numFmtId="0" fontId="2" fillId="0" borderId="0" applyNumberFormat="0" applyFont="0" applyFill="0"/>
    <xf numFmtId="37" fontId="17" fillId="41" borderId="0" applyNumberFormat="0" applyBorder="0" applyAlignment="0" applyProtection="0"/>
    <xf numFmtId="37" fontId="17" fillId="41" borderId="0" applyNumberFormat="0" applyBorder="0" applyAlignment="0" applyProtection="0"/>
    <xf numFmtId="37" fontId="17" fillId="0" borderId="0"/>
    <xf numFmtId="37" fontId="17" fillId="0" borderId="0"/>
    <xf numFmtId="37" fontId="17" fillId="16" borderId="0" applyNumberFormat="0" applyBorder="0" applyAlignment="0" applyProtection="0"/>
    <xf numFmtId="3" fontId="2" fillId="0" borderId="25" applyProtection="0"/>
    <xf numFmtId="3" fontId="2" fillId="0" borderId="25" applyProtection="0"/>
    <xf numFmtId="240" fontId="2" fillId="0" borderId="0" applyFont="0" applyFill="0" applyBorder="0" applyAlignment="0" applyProtection="0"/>
    <xf numFmtId="180" fontId="109" fillId="0" borderId="0" applyFont="0" applyFill="0" applyBorder="0" applyAlignment="0" applyProtection="0"/>
    <xf numFmtId="241" fontId="2" fillId="0" borderId="0" applyFont="0" applyFill="0" applyBorder="0" applyAlignment="0" applyProtection="0"/>
    <xf numFmtId="0" fontId="110" fillId="49" borderId="26" applyNumberFormat="0" applyAlignment="0" applyProtection="0"/>
    <xf numFmtId="0" fontId="25" fillId="0" borderId="0" applyNumberFormat="0" applyFill="0" applyBorder="0" applyAlignment="0" applyProtection="0"/>
    <xf numFmtId="1" fontId="111" fillId="0" borderId="3" applyNumberFormat="0" applyFill="0" applyAlignment="0" applyProtection="0">
      <alignment horizontal="left"/>
    </xf>
    <xf numFmtId="1" fontId="111" fillId="0" borderId="3" applyNumberFormat="0" applyFill="0" applyAlignment="0" applyProtection="0">
      <alignment horizontal="left"/>
    </xf>
    <xf numFmtId="2" fontId="27" fillId="0" borderId="0" applyFont="0" applyFill="0" applyBorder="0" applyAlignment="0" applyProtection="0"/>
    <xf numFmtId="2" fontId="27" fillId="0" borderId="0" applyFont="0" applyFill="0" applyBorder="0" applyAlignment="0" applyProtection="0"/>
    <xf numFmtId="180" fontId="4" fillId="0" borderId="0" applyFont="0" applyFill="0" applyBorder="0" applyAlignment="0" applyProtection="0"/>
    <xf numFmtId="189" fontId="4" fillId="0" borderId="0" applyFont="0" applyFill="0" applyBorder="0" applyAlignment="0" applyProtection="0"/>
    <xf numFmtId="242" fontId="82" fillId="0" borderId="0" applyFont="0" applyFill="0" applyBorder="0" applyAlignment="0" applyProtection="0"/>
    <xf numFmtId="178" fontId="2" fillId="0" borderId="0" applyFont="0" applyFill="0" applyBorder="0" applyAlignment="0" applyProtection="0"/>
    <xf numFmtId="0" fontId="2" fillId="0" borderId="5" applyBorder="0"/>
    <xf numFmtId="0" fontId="2" fillId="0" borderId="5" applyBorder="0"/>
    <xf numFmtId="0" fontId="36" fillId="22" borderId="0" applyNumberFormat="0" applyFont="0" applyAlignment="0" applyProtection="0"/>
    <xf numFmtId="0" fontId="36" fillId="22" borderId="11" applyNumberFormat="0" applyFont="0" applyAlignment="0" applyProtection="0">
      <protection locked="0"/>
    </xf>
    <xf numFmtId="0" fontId="2" fillId="0" borderId="0" applyNumberFormat="0" applyFill="0" applyBorder="0" applyAlignment="0" applyProtection="0"/>
    <xf numFmtId="0" fontId="2" fillId="0" borderId="0" applyNumberFormat="0" applyFill="0" applyBorder="0" applyAlignment="0" applyProtection="0"/>
    <xf numFmtId="183" fontId="2" fillId="0" borderId="0" applyFont="0" applyFill="0" applyBorder="0" applyProtection="0">
      <alignment horizontal="right"/>
    </xf>
    <xf numFmtId="183" fontId="2" fillId="0" borderId="0" applyFont="0" applyFill="0" applyBorder="0" applyProtection="0">
      <alignment horizontal="right"/>
    </xf>
    <xf numFmtId="168" fontId="2" fillId="0" borderId="0" applyFont="0" applyFill="0" applyBorder="0" applyAlignment="0" applyProtection="0"/>
    <xf numFmtId="168" fontId="2" fillId="0" borderId="0" applyFont="0" applyFill="0" applyBorder="0" applyAlignment="0" applyProtection="0"/>
    <xf numFmtId="243" fontId="112" fillId="0" borderId="0" applyFont="0" applyFill="0" applyBorder="0" applyAlignment="0" applyProtection="0"/>
    <xf numFmtId="0" fontId="2" fillId="0" borderId="0"/>
    <xf numFmtId="207" fontId="2" fillId="0" borderId="0" applyFont="0" applyFill="0" applyBorder="0" applyAlignment="0" applyProtection="0"/>
    <xf numFmtId="38" fontId="113" fillId="0" borderId="0" applyFont="0" applyFill="0" applyBorder="0" applyAlignment="0" applyProtection="0"/>
    <xf numFmtId="0" fontId="2" fillId="0" borderId="0"/>
    <xf numFmtId="206" fontId="2" fillId="0" borderId="0" applyFont="0" applyFill="0" applyBorder="0" applyAlignment="0" applyProtection="0"/>
    <xf numFmtId="180" fontId="2" fillId="0" borderId="0" applyFont="0" applyFill="0" applyBorder="0" applyAlignment="0" applyProtection="0"/>
  </cellStyleXfs>
  <cellXfs count="344">
    <xf numFmtId="0" fontId="0" fillId="0" borderId="0" xfId="0"/>
    <xf numFmtId="9" fontId="114" fillId="50" borderId="0" xfId="2" applyFont="1" applyFill="1" applyBorder="1" applyAlignment="1">
      <alignment horizontal="center" vertical="center"/>
    </xf>
    <xf numFmtId="0" fontId="114" fillId="50" borderId="0" xfId="0" applyFont="1" applyFill="1" applyBorder="1" applyAlignment="1">
      <alignment horizontal="center" vertical="center"/>
    </xf>
    <xf numFmtId="0" fontId="114" fillId="50" borderId="0" xfId="1" applyNumberFormat="1" applyFont="1" applyFill="1" applyBorder="1" applyAlignment="1">
      <alignment horizontal="left" vertical="center"/>
    </xf>
    <xf numFmtId="9" fontId="114" fillId="50" borderId="0" xfId="2" applyFont="1" applyFill="1" applyBorder="1" applyAlignment="1">
      <alignment horizontal="center"/>
    </xf>
    <xf numFmtId="165" fontId="114" fillId="50" borderId="0" xfId="1" applyNumberFormat="1" applyFont="1" applyFill="1" applyBorder="1"/>
    <xf numFmtId="1" fontId="114" fillId="50" borderId="0" xfId="0" applyNumberFormat="1" applyFont="1" applyFill="1" applyBorder="1" applyAlignment="1">
      <alignment horizontal="center" vertical="center"/>
    </xf>
    <xf numFmtId="169" fontId="114" fillId="50" borderId="0" xfId="6" applyNumberFormat="1" applyFont="1" applyFill="1" applyBorder="1" applyAlignment="1">
      <alignment horizontal="center" vertical="center"/>
    </xf>
    <xf numFmtId="0" fontId="114" fillId="50" borderId="0" xfId="0" applyFont="1" applyFill="1" applyBorder="1" applyAlignment="1">
      <alignment horizontal="left" vertical="center"/>
    </xf>
    <xf numFmtId="0" fontId="117" fillId="50" borderId="0" xfId="1" applyNumberFormat="1" applyFont="1" applyFill="1" applyBorder="1" applyAlignment="1">
      <alignment horizontal="left" vertical="center"/>
    </xf>
    <xf numFmtId="0" fontId="116" fillId="50" borderId="0" xfId="0" applyNumberFormat="1" applyFont="1" applyFill="1" applyBorder="1" applyAlignment="1">
      <alignment horizontal="left" vertical="center"/>
    </xf>
    <xf numFmtId="0" fontId="114" fillId="50" borderId="0" xfId="0" applyFont="1" applyFill="1" applyBorder="1"/>
    <xf numFmtId="0" fontId="116" fillId="50" borderId="0" xfId="0" applyFont="1" applyFill="1" applyBorder="1" applyAlignment="1">
      <alignment horizontal="left" vertical="center"/>
    </xf>
    <xf numFmtId="165" fontId="114" fillId="50" borderId="0" xfId="1" applyNumberFormat="1" applyFont="1" applyFill="1" applyBorder="1" applyAlignment="1">
      <alignment horizontal="center" vertical="center"/>
    </xf>
    <xf numFmtId="0" fontId="114" fillId="50" borderId="0" xfId="1" applyNumberFormat="1" applyFont="1" applyFill="1" applyBorder="1"/>
    <xf numFmtId="10" fontId="114" fillId="50" borderId="0" xfId="2" applyNumberFormat="1" applyFont="1" applyFill="1" applyBorder="1" applyAlignment="1">
      <alignment horizontal="center" vertical="center"/>
    </xf>
    <xf numFmtId="0" fontId="114" fillId="50" borderId="0" xfId="0" applyNumberFormat="1" applyFont="1" applyFill="1" applyBorder="1" applyAlignment="1">
      <alignment horizontal="center" vertical="center"/>
    </xf>
    <xf numFmtId="2" fontId="114" fillId="50" borderId="0" xfId="1" applyNumberFormat="1" applyFont="1" applyFill="1" applyBorder="1" applyAlignment="1">
      <alignment horizontal="center" vertical="center"/>
    </xf>
    <xf numFmtId="164" fontId="114" fillId="50" borderId="0" xfId="2" applyNumberFormat="1" applyFont="1" applyFill="1" applyBorder="1" applyAlignment="1">
      <alignment horizontal="center" vertical="center"/>
    </xf>
    <xf numFmtId="0" fontId="39" fillId="50" borderId="0" xfId="0" applyFont="1" applyFill="1" applyBorder="1" applyAlignment="1">
      <alignment horizontal="left" vertical="center"/>
    </xf>
    <xf numFmtId="0" fontId="2" fillId="50" borderId="0" xfId="0" applyFont="1" applyFill="1" applyBorder="1" applyAlignment="1">
      <alignment vertical="center"/>
    </xf>
    <xf numFmtId="169" fontId="39" fillId="50" borderId="0" xfId="6" applyNumberFormat="1" applyFont="1" applyFill="1" applyBorder="1" applyAlignment="1">
      <alignment horizontal="center" vertical="center"/>
    </xf>
    <xf numFmtId="44" fontId="39" fillId="50" borderId="0" xfId="6" applyFont="1" applyFill="1" applyBorder="1" applyAlignment="1">
      <alignment horizontal="center" vertical="center"/>
    </xf>
    <xf numFmtId="0" fontId="2" fillId="50" borderId="0" xfId="0" applyNumberFormat="1" applyFont="1" applyFill="1" applyBorder="1" applyAlignment="1">
      <alignment horizontal="left" vertical="center"/>
    </xf>
    <xf numFmtId="0" fontId="39" fillId="50" borderId="0" xfId="0" applyFont="1" applyFill="1" applyBorder="1" applyAlignment="1">
      <alignment horizontal="center" vertical="center"/>
    </xf>
    <xf numFmtId="0" fontId="39" fillId="50" borderId="0" xfId="0" applyNumberFormat="1" applyFont="1" applyFill="1" applyBorder="1" applyAlignment="1">
      <alignment horizontal="left" vertical="center"/>
    </xf>
    <xf numFmtId="0" fontId="2" fillId="50" borderId="0" xfId="0" applyFont="1" applyFill="1" applyBorder="1"/>
    <xf numFmtId="169" fontId="39" fillId="50" borderId="0" xfId="0" applyNumberFormat="1" applyFont="1" applyFill="1" applyBorder="1"/>
    <xf numFmtId="0" fontId="2" fillId="50" borderId="0" xfId="0" applyFont="1" applyFill="1" applyBorder="1" applyAlignment="1">
      <alignment horizontal="left" vertical="center"/>
    </xf>
    <xf numFmtId="10" fontId="39" fillId="50" borderId="0" xfId="2" applyNumberFormat="1" applyFont="1" applyFill="1" applyBorder="1" applyAlignment="1">
      <alignment horizontal="center" vertical="center"/>
    </xf>
    <xf numFmtId="245" fontId="2" fillId="50" borderId="0" xfId="2" applyNumberFormat="1" applyFont="1" applyFill="1" applyBorder="1" applyAlignment="1">
      <alignment horizontal="center" vertical="center"/>
    </xf>
    <xf numFmtId="9" fontId="2" fillId="50" borderId="0" xfId="2" applyFont="1" applyFill="1" applyBorder="1" applyAlignment="1">
      <alignment horizontal="center" vertical="center"/>
    </xf>
    <xf numFmtId="0" fontId="2" fillId="50" borderId="0" xfId="0" applyFont="1" applyFill="1" applyBorder="1" applyAlignment="1">
      <alignment horizontal="center" vertical="center"/>
    </xf>
    <xf numFmtId="0" fontId="2" fillId="50" borderId="0" xfId="1" applyNumberFormat="1" applyFont="1" applyFill="1" applyBorder="1" applyAlignment="1">
      <alignment horizontal="left" vertical="center"/>
    </xf>
    <xf numFmtId="165" fontId="39" fillId="50" borderId="0" xfId="1" applyNumberFormat="1" applyFont="1" applyFill="1" applyBorder="1" applyAlignment="1">
      <alignment horizontal="center" vertical="center"/>
    </xf>
    <xf numFmtId="0" fontId="39" fillId="50" borderId="0" xfId="1" applyNumberFormat="1" applyFont="1" applyFill="1" applyBorder="1" applyAlignment="1">
      <alignment horizontal="center" vertical="center"/>
    </xf>
    <xf numFmtId="0" fontId="2" fillId="50" borderId="0" xfId="1" applyNumberFormat="1" applyFont="1" applyFill="1" applyBorder="1" applyAlignment="1">
      <alignment horizontal="center" vertical="center"/>
    </xf>
    <xf numFmtId="165" fontId="2" fillId="50" borderId="0" xfId="1" applyNumberFormat="1" applyFont="1" applyFill="1" applyBorder="1" applyAlignment="1">
      <alignment horizontal="center" vertical="center"/>
    </xf>
    <xf numFmtId="9" fontId="39" fillId="50" borderId="0" xfId="2" applyFont="1" applyFill="1" applyBorder="1" applyAlignment="1">
      <alignment horizontal="center"/>
    </xf>
    <xf numFmtId="165" fontId="2" fillId="50" borderId="0" xfId="1" applyNumberFormat="1" applyFont="1" applyFill="1" applyBorder="1"/>
    <xf numFmtId="9" fontId="2" fillId="50" borderId="0" xfId="2" applyFont="1" applyFill="1" applyBorder="1" applyAlignment="1">
      <alignment horizontal="center"/>
    </xf>
    <xf numFmtId="10" fontId="2" fillId="50" borderId="0" xfId="2" applyNumberFormat="1" applyFont="1" applyFill="1" applyBorder="1" applyAlignment="1">
      <alignment horizontal="center" vertical="center"/>
    </xf>
    <xf numFmtId="2" fontId="39" fillId="50" borderId="0" xfId="1" applyNumberFormat="1" applyFont="1" applyFill="1" applyBorder="1" applyAlignment="1">
      <alignment horizontal="center" vertical="center"/>
    </xf>
    <xf numFmtId="0" fontId="2" fillId="50" borderId="0" xfId="0" applyNumberFormat="1" applyFont="1" applyFill="1" applyBorder="1" applyAlignment="1">
      <alignment horizontal="center" vertical="center"/>
    </xf>
    <xf numFmtId="2" fontId="2" fillId="50" borderId="0" xfId="1" applyNumberFormat="1" applyFont="1" applyFill="1" applyBorder="1" applyAlignment="1">
      <alignment horizontal="center" vertical="center"/>
    </xf>
    <xf numFmtId="1" fontId="2" fillId="50" borderId="0" xfId="0" applyNumberFormat="1" applyFont="1" applyFill="1" applyBorder="1" applyAlignment="1">
      <alignment horizontal="center" vertical="center"/>
    </xf>
    <xf numFmtId="9" fontId="39" fillId="50" borderId="0" xfId="2" applyFont="1" applyFill="1" applyBorder="1" applyAlignment="1">
      <alignment horizontal="center" vertical="center"/>
    </xf>
    <xf numFmtId="169" fontId="2" fillId="50" borderId="0" xfId="6" applyNumberFormat="1" applyFont="1" applyFill="1" applyBorder="1" applyAlignment="1">
      <alignment horizontal="center" vertical="center"/>
    </xf>
    <xf numFmtId="44" fontId="39" fillId="50" borderId="0" xfId="6" applyNumberFormat="1" applyFont="1" applyFill="1" applyBorder="1" applyAlignment="1">
      <alignment horizontal="center" vertical="center"/>
    </xf>
    <xf numFmtId="10" fontId="2" fillId="50" borderId="0" xfId="2" applyNumberFormat="1" applyFont="1" applyFill="1" applyBorder="1" applyAlignment="1">
      <alignment horizontal="left" vertical="center"/>
    </xf>
    <xf numFmtId="10" fontId="2" fillId="50" borderId="0" xfId="2" applyNumberFormat="1" applyFont="1" applyFill="1" applyBorder="1" applyAlignment="1">
      <alignment vertical="center"/>
    </xf>
    <xf numFmtId="165" fontId="2" fillId="50" borderId="0" xfId="1" applyNumberFormat="1" applyFont="1" applyFill="1" applyBorder="1" applyAlignment="1">
      <alignment vertical="center"/>
    </xf>
    <xf numFmtId="0" fontId="2" fillId="50" borderId="0" xfId="6" applyNumberFormat="1" applyFont="1" applyFill="1" applyBorder="1" applyAlignment="1">
      <alignment horizontal="left" vertical="center"/>
    </xf>
    <xf numFmtId="44" fontId="2" fillId="50" borderId="0" xfId="6" applyFont="1" applyFill="1" applyBorder="1" applyAlignment="1">
      <alignment vertical="center"/>
    </xf>
    <xf numFmtId="44" fontId="39" fillId="50" borderId="0" xfId="6" applyFont="1" applyFill="1" applyBorder="1" applyAlignment="1">
      <alignment horizontal="left" vertical="center"/>
    </xf>
    <xf numFmtId="44" fontId="2" fillId="50" borderId="0" xfId="6" applyFont="1" applyFill="1" applyBorder="1" applyAlignment="1">
      <alignment horizontal="left" vertical="center"/>
    </xf>
    <xf numFmtId="9" fontId="2" fillId="50" borderId="0" xfId="2" applyFont="1" applyFill="1" applyBorder="1" applyAlignment="1">
      <alignment horizontal="left" vertical="center"/>
    </xf>
    <xf numFmtId="9" fontId="2" fillId="50" borderId="0" xfId="0" applyNumberFormat="1" applyFont="1" applyFill="1" applyBorder="1" applyAlignment="1">
      <alignment vertical="center"/>
    </xf>
    <xf numFmtId="0" fontId="118" fillId="50" borderId="0" xfId="0" applyFont="1" applyFill="1" applyBorder="1" applyAlignment="1">
      <alignment vertical="center"/>
    </xf>
    <xf numFmtId="0" fontId="2" fillId="50" borderId="0" xfId="1" applyNumberFormat="1" applyFont="1" applyFill="1" applyBorder="1" applyAlignment="1">
      <alignment horizontal="left"/>
    </xf>
    <xf numFmtId="9" fontId="39" fillId="50" borderId="0" xfId="0" applyNumberFormat="1" applyFont="1" applyFill="1" applyBorder="1" applyAlignment="1">
      <alignment horizontal="left" vertical="center"/>
    </xf>
    <xf numFmtId="169" fontId="114" fillId="50" borderId="0" xfId="6" applyNumberFormat="1" applyFont="1" applyFill="1" applyBorder="1"/>
    <xf numFmtId="165" fontId="116" fillId="50" borderId="0" xfId="1" applyNumberFormat="1" applyFont="1" applyFill="1" applyBorder="1"/>
    <xf numFmtId="164" fontId="114" fillId="50" borderId="0" xfId="2" applyNumberFormat="1" applyFont="1" applyFill="1" applyBorder="1" applyAlignment="1">
      <alignment horizontal="center"/>
    </xf>
    <xf numFmtId="246" fontId="114" fillId="50" borderId="0" xfId="1" applyNumberFormat="1" applyFont="1" applyFill="1" applyBorder="1"/>
    <xf numFmtId="247" fontId="114" fillId="50" borderId="0" xfId="1" applyNumberFormat="1" applyFont="1" applyFill="1" applyBorder="1"/>
    <xf numFmtId="0" fontId="115" fillId="50" borderId="0" xfId="0" applyFont="1" applyFill="1" applyBorder="1"/>
    <xf numFmtId="248" fontId="114" fillId="50" borderId="0" xfId="0" applyNumberFormat="1" applyFont="1" applyFill="1" applyBorder="1"/>
    <xf numFmtId="0" fontId="116" fillId="50" borderId="0" xfId="0" applyFont="1" applyFill="1" applyBorder="1" applyAlignment="1">
      <alignment horizontal="center"/>
    </xf>
    <xf numFmtId="0" fontId="114" fillId="50" borderId="0" xfId="0" applyNumberFormat="1" applyFont="1" applyFill="1" applyBorder="1" applyAlignment="1">
      <alignment horizontal="center"/>
    </xf>
    <xf numFmtId="0" fontId="2" fillId="50" borderId="0" xfId="2" applyNumberFormat="1" applyFont="1" applyFill="1" applyBorder="1" applyAlignment="1">
      <alignment horizontal="center"/>
    </xf>
    <xf numFmtId="43" fontId="114" fillId="50" borderId="0" xfId="1" applyFont="1" applyFill="1" applyBorder="1" applyAlignment="1">
      <alignment horizontal="center" vertical="center"/>
    </xf>
    <xf numFmtId="43" fontId="114" fillId="50" borderId="0" xfId="1" applyFont="1" applyFill="1" applyBorder="1" applyAlignment="1">
      <alignment horizontal="center"/>
    </xf>
    <xf numFmtId="43" fontId="114" fillId="50" borderId="0" xfId="1" applyFont="1" applyFill="1" applyBorder="1"/>
    <xf numFmtId="1" fontId="114" fillId="50" borderId="0" xfId="1" applyNumberFormat="1" applyFont="1" applyFill="1" applyBorder="1" applyAlignment="1">
      <alignment horizontal="center" vertical="center"/>
    </xf>
    <xf numFmtId="1" fontId="114" fillId="50" borderId="0" xfId="0" applyNumberFormat="1" applyFont="1" applyFill="1" applyBorder="1" applyAlignment="1">
      <alignment horizontal="center"/>
    </xf>
    <xf numFmtId="0" fontId="114" fillId="50" borderId="0" xfId="0" applyFont="1" applyFill="1" applyBorder="1" applyAlignment="1">
      <alignment horizontal="center"/>
    </xf>
    <xf numFmtId="166" fontId="114" fillId="50" borderId="0" xfId="0" applyNumberFormat="1" applyFont="1" applyFill="1" applyBorder="1" applyAlignment="1">
      <alignment horizontal="center"/>
    </xf>
    <xf numFmtId="167" fontId="114" fillId="50" borderId="0" xfId="0" applyNumberFormat="1" applyFont="1" applyFill="1" applyBorder="1" applyAlignment="1">
      <alignment horizontal="center"/>
    </xf>
    <xf numFmtId="0" fontId="114" fillId="50" borderId="0" xfId="0" applyFont="1" applyFill="1" applyBorder="1" applyAlignment="1">
      <alignment vertical="center" wrapText="1"/>
    </xf>
    <xf numFmtId="167" fontId="2" fillId="50" borderId="0" xfId="3" applyNumberFormat="1" applyFont="1" applyFill="1" applyBorder="1" applyAlignment="1">
      <alignment horizontal="center" vertical="center"/>
    </xf>
    <xf numFmtId="43" fontId="2" fillId="50" borderId="0" xfId="1" applyFont="1" applyFill="1" applyBorder="1" applyAlignment="1">
      <alignment horizontal="center" vertical="center"/>
    </xf>
    <xf numFmtId="3" fontId="2" fillId="50" borderId="0" xfId="3" applyNumberFormat="1" applyFont="1" applyFill="1" applyBorder="1" applyAlignment="1">
      <alignment horizontal="center" vertical="center"/>
    </xf>
    <xf numFmtId="9" fontId="114" fillId="50" borderId="0" xfId="2" applyFont="1" applyFill="1" applyBorder="1" applyAlignment="1">
      <alignment horizontal="center" vertical="center" wrapText="1"/>
    </xf>
    <xf numFmtId="1" fontId="114" fillId="50" borderId="0" xfId="2" applyNumberFormat="1" applyFont="1" applyFill="1" applyBorder="1" applyAlignment="1">
      <alignment horizontal="center" vertical="center"/>
    </xf>
    <xf numFmtId="165" fontId="114" fillId="50" borderId="0" xfId="1" applyNumberFormat="1" applyFont="1" applyFill="1" applyBorder="1" applyAlignment="1">
      <alignment horizontal="center"/>
    </xf>
    <xf numFmtId="169" fontId="114" fillId="50" borderId="0" xfId="6" applyNumberFormat="1" applyFont="1" applyFill="1" applyBorder="1" applyAlignment="1">
      <alignment horizontal="center"/>
    </xf>
    <xf numFmtId="0" fontId="114" fillId="50" borderId="0" xfId="0" applyFont="1" applyFill="1" applyBorder="1" applyAlignment="1"/>
    <xf numFmtId="0" fontId="115" fillId="50" borderId="0" xfId="0" applyFont="1" applyFill="1" applyBorder="1" applyAlignment="1">
      <alignment horizontal="center"/>
    </xf>
    <xf numFmtId="1" fontId="114" fillId="50" borderId="0" xfId="0" applyNumberFormat="1" applyFont="1" applyFill="1" applyBorder="1"/>
    <xf numFmtId="0" fontId="0" fillId="50" borderId="0" xfId="0" applyFill="1"/>
    <xf numFmtId="0" fontId="2" fillId="51" borderId="0" xfId="1" applyNumberFormat="1" applyFont="1" applyFill="1" applyBorder="1" applyAlignment="1">
      <alignment horizontal="left" vertical="center"/>
    </xf>
    <xf numFmtId="0" fontId="2" fillId="51" borderId="0" xfId="0" applyNumberFormat="1" applyFont="1" applyFill="1" applyBorder="1" applyAlignment="1">
      <alignment horizontal="left" vertical="center"/>
    </xf>
    <xf numFmtId="0" fontId="2" fillId="51" borderId="0" xfId="1" applyNumberFormat="1" applyFont="1" applyFill="1" applyBorder="1" applyAlignment="1">
      <alignment horizontal="left"/>
    </xf>
    <xf numFmtId="10" fontId="2" fillId="51" borderId="0" xfId="2" applyNumberFormat="1" applyFont="1" applyFill="1" applyBorder="1" applyAlignment="1">
      <alignment horizontal="left" vertical="center"/>
    </xf>
    <xf numFmtId="9" fontId="2" fillId="51" borderId="0" xfId="2" applyFont="1" applyFill="1" applyBorder="1" applyAlignment="1">
      <alignment horizontal="left" vertical="center"/>
    </xf>
    <xf numFmtId="0" fontId="121" fillId="50" borderId="0" xfId="1" applyNumberFormat="1" applyFont="1" applyFill="1" applyBorder="1" applyAlignment="1">
      <alignment horizontal="left" vertical="center"/>
    </xf>
    <xf numFmtId="0" fontId="121" fillId="50" borderId="0" xfId="1" applyNumberFormat="1" applyFont="1" applyFill="1" applyBorder="1" applyAlignment="1">
      <alignment horizontal="center" vertical="center"/>
    </xf>
    <xf numFmtId="0" fontId="39" fillId="50" borderId="0" xfId="1" applyNumberFormat="1" applyFont="1" applyFill="1" applyBorder="1" applyAlignment="1">
      <alignment horizontal="left" vertical="center"/>
    </xf>
    <xf numFmtId="10" fontId="124" fillId="50" borderId="0" xfId="2" applyNumberFormat="1" applyFont="1" applyFill="1" applyBorder="1" applyAlignment="1">
      <alignment horizontal="center" vertical="center"/>
    </xf>
    <xf numFmtId="0" fontId="121" fillId="50" borderId="0" xfId="0" applyNumberFormat="1" applyFont="1" applyFill="1" applyBorder="1" applyAlignment="1">
      <alignment horizontal="left" vertical="center"/>
    </xf>
    <xf numFmtId="0" fontId="124" fillId="50" borderId="0" xfId="0" applyNumberFormat="1" applyFont="1" applyFill="1" applyBorder="1" applyAlignment="1">
      <alignment horizontal="left" vertical="center"/>
    </xf>
    <xf numFmtId="2" fontId="124" fillId="50" borderId="0" xfId="1" applyNumberFormat="1" applyFont="1" applyFill="1" applyBorder="1" applyAlignment="1">
      <alignment horizontal="center" vertical="center"/>
    </xf>
    <xf numFmtId="0" fontId="124" fillId="50" borderId="0" xfId="0" applyNumberFormat="1" applyFont="1" applyFill="1" applyBorder="1" applyAlignment="1">
      <alignment horizontal="center" vertical="center"/>
    </xf>
    <xf numFmtId="0" fontId="124" fillId="50" borderId="0" xfId="1" applyNumberFormat="1" applyFont="1" applyFill="1" applyBorder="1" applyAlignment="1">
      <alignment horizontal="left" vertical="center"/>
    </xf>
    <xf numFmtId="165" fontId="124" fillId="50" borderId="0" xfId="1" applyNumberFormat="1" applyFont="1" applyFill="1" applyBorder="1" applyAlignment="1">
      <alignment horizontal="center" vertical="center"/>
    </xf>
    <xf numFmtId="0" fontId="124" fillId="50" borderId="0" xfId="1" applyNumberFormat="1" applyFont="1" applyFill="1" applyBorder="1" applyAlignment="1">
      <alignment horizontal="center" vertical="center"/>
    </xf>
    <xf numFmtId="0" fontId="126" fillId="50" borderId="0" xfId="1" applyNumberFormat="1" applyFont="1" applyFill="1" applyBorder="1" applyAlignment="1">
      <alignment horizontal="center" vertical="center"/>
    </xf>
    <xf numFmtId="9" fontId="124" fillId="50" borderId="0" xfId="2" applyFont="1" applyFill="1" applyBorder="1" applyAlignment="1">
      <alignment horizontal="center"/>
    </xf>
    <xf numFmtId="165" fontId="124" fillId="50" borderId="0" xfId="1" applyNumberFormat="1" applyFont="1" applyFill="1" applyBorder="1"/>
    <xf numFmtId="0" fontId="123" fillId="50" borderId="0" xfId="1" applyNumberFormat="1" applyFont="1" applyFill="1" applyBorder="1" applyAlignment="1">
      <alignment horizontal="left" vertical="center"/>
    </xf>
    <xf numFmtId="0" fontId="125" fillId="50" borderId="0" xfId="1" applyNumberFormat="1" applyFont="1" applyFill="1" applyBorder="1" applyAlignment="1">
      <alignment horizontal="center" vertical="center"/>
    </xf>
    <xf numFmtId="0" fontId="123" fillId="50" borderId="0" xfId="1" applyNumberFormat="1" applyFont="1" applyFill="1" applyBorder="1" applyAlignment="1">
      <alignment horizontal="center" vertical="center"/>
    </xf>
    <xf numFmtId="0" fontId="125" fillId="50" borderId="0" xfId="0" applyFont="1" applyFill="1" applyBorder="1" applyAlignment="1">
      <alignment horizontal="left" vertical="center"/>
    </xf>
    <xf numFmtId="0" fontId="123" fillId="50" borderId="0" xfId="0" applyFont="1" applyFill="1" applyBorder="1" applyAlignment="1">
      <alignment horizontal="center" vertical="center"/>
    </xf>
    <xf numFmtId="0" fontId="123" fillId="50" borderId="0" xfId="0" applyFont="1" applyFill="1" applyBorder="1" applyAlignment="1">
      <alignment vertical="center"/>
    </xf>
    <xf numFmtId="0" fontId="124" fillId="50" borderId="0" xfId="0" applyFont="1" applyFill="1" applyBorder="1" applyAlignment="1">
      <alignment horizontal="left" vertical="center"/>
    </xf>
    <xf numFmtId="9" fontId="124" fillId="50" borderId="0" xfId="2" applyFont="1" applyFill="1" applyBorder="1" applyAlignment="1">
      <alignment horizontal="center" vertical="center"/>
    </xf>
    <xf numFmtId="0" fontId="124" fillId="50" borderId="0" xfId="0" applyFont="1" applyFill="1" applyBorder="1" applyAlignment="1">
      <alignment vertical="center"/>
    </xf>
    <xf numFmtId="169" fontId="124" fillId="50" borderId="0" xfId="6" applyNumberFormat="1" applyFont="1" applyFill="1" applyBorder="1" applyAlignment="1">
      <alignment horizontal="center" vertical="center"/>
    </xf>
    <xf numFmtId="1" fontId="124" fillId="50" borderId="0" xfId="0" applyNumberFormat="1" applyFont="1" applyFill="1" applyBorder="1" applyAlignment="1">
      <alignment horizontal="center" vertical="center"/>
    </xf>
    <xf numFmtId="44" fontId="124" fillId="50" borderId="0" xfId="6" applyFont="1" applyFill="1" applyBorder="1" applyAlignment="1">
      <alignment horizontal="center" vertical="center"/>
    </xf>
    <xf numFmtId="0" fontId="126" fillId="50" borderId="0" xfId="0" applyFont="1" applyFill="1" applyBorder="1" applyAlignment="1">
      <alignment horizontal="left" vertical="center"/>
    </xf>
    <xf numFmtId="10" fontId="121" fillId="50" borderId="0" xfId="2" applyNumberFormat="1" applyFont="1" applyFill="1" applyBorder="1" applyAlignment="1">
      <alignment horizontal="left" vertical="center"/>
    </xf>
    <xf numFmtId="164" fontId="124" fillId="50" borderId="0" xfId="2" applyNumberFormat="1" applyFont="1" applyFill="1" applyBorder="1" applyAlignment="1">
      <alignment horizontal="center" vertical="center"/>
    </xf>
    <xf numFmtId="10" fontId="124" fillId="50" borderId="0" xfId="2" applyNumberFormat="1" applyFont="1" applyFill="1" applyBorder="1" applyAlignment="1">
      <alignment horizontal="left" vertical="center"/>
    </xf>
    <xf numFmtId="10" fontId="124" fillId="50" borderId="0" xfId="2" applyNumberFormat="1" applyFont="1" applyFill="1" applyBorder="1" applyAlignment="1">
      <alignment vertical="center"/>
    </xf>
    <xf numFmtId="165" fontId="123" fillId="50" borderId="0" xfId="1" applyNumberFormat="1" applyFont="1" applyFill="1" applyBorder="1" applyAlignment="1">
      <alignment horizontal="center" vertical="center"/>
    </xf>
    <xf numFmtId="165" fontId="124" fillId="50" borderId="0" xfId="1" applyNumberFormat="1" applyFont="1" applyFill="1" applyBorder="1" applyAlignment="1">
      <alignment vertical="center"/>
    </xf>
    <xf numFmtId="0" fontId="2" fillId="50" borderId="0" xfId="0" applyFont="1" applyFill="1" applyBorder="1" applyAlignment="1">
      <alignment horizontal="center"/>
    </xf>
    <xf numFmtId="0" fontId="114" fillId="51" borderId="0" xfId="0" applyFont="1" applyFill="1" applyBorder="1" applyAlignment="1">
      <alignment horizontal="center"/>
    </xf>
    <xf numFmtId="9" fontId="125" fillId="50" borderId="0" xfId="2" applyFont="1" applyFill="1" applyBorder="1" applyAlignment="1">
      <alignment horizontal="center" vertical="center"/>
    </xf>
    <xf numFmtId="0" fontId="125" fillId="50" borderId="0" xfId="0" applyNumberFormat="1" applyFont="1" applyFill="1" applyBorder="1" applyAlignment="1">
      <alignment horizontal="center" vertical="center"/>
    </xf>
    <xf numFmtId="164" fontId="125" fillId="50" borderId="0" xfId="2" applyNumberFormat="1" applyFont="1" applyFill="1" applyBorder="1" applyAlignment="1">
      <alignment horizontal="center" vertical="center"/>
    </xf>
    <xf numFmtId="165" fontId="121" fillId="50" borderId="0" xfId="1" applyNumberFormat="1" applyFont="1" applyFill="1" applyBorder="1" applyAlignment="1">
      <alignment vertical="center"/>
    </xf>
    <xf numFmtId="0" fontId="121" fillId="50" borderId="0" xfId="6" applyNumberFormat="1" applyFont="1" applyFill="1" applyBorder="1" applyAlignment="1">
      <alignment horizontal="left" vertical="center"/>
    </xf>
    <xf numFmtId="0" fontId="124" fillId="50" borderId="0" xfId="6" applyNumberFormat="1" applyFont="1" applyFill="1" applyBorder="1" applyAlignment="1">
      <alignment horizontal="left" vertical="center"/>
    </xf>
    <xf numFmtId="44" fontId="124" fillId="50" borderId="0" xfId="6" applyFont="1" applyFill="1" applyBorder="1" applyAlignment="1">
      <alignment vertical="center"/>
    </xf>
    <xf numFmtId="9" fontId="121" fillId="50" borderId="0" xfId="2" applyFont="1" applyFill="1" applyBorder="1" applyAlignment="1">
      <alignment horizontal="left" vertical="center"/>
    </xf>
    <xf numFmtId="9" fontId="124" fillId="50" borderId="0" xfId="2" applyFont="1" applyFill="1" applyBorder="1" applyAlignment="1">
      <alignment horizontal="left" vertical="center"/>
    </xf>
    <xf numFmtId="9" fontId="124" fillId="50" borderId="0" xfId="2" applyNumberFormat="1" applyFont="1" applyFill="1" applyBorder="1" applyAlignment="1">
      <alignment horizontal="center" vertical="center"/>
    </xf>
    <xf numFmtId="169" fontId="124" fillId="50" borderId="0" xfId="6" applyNumberFormat="1" applyFont="1" applyFill="1" applyBorder="1" applyAlignment="1">
      <alignment vertical="center"/>
    </xf>
    <xf numFmtId="0" fontId="127" fillId="50" borderId="0" xfId="0" applyNumberFormat="1" applyFont="1" applyFill="1" applyBorder="1" applyAlignment="1">
      <alignment horizontal="left" vertical="center"/>
    </xf>
    <xf numFmtId="0" fontId="116" fillId="50" borderId="0" xfId="1" applyNumberFormat="1" applyFont="1" applyFill="1" applyBorder="1" applyAlignment="1">
      <alignment horizontal="left" vertical="center"/>
    </xf>
    <xf numFmtId="168" fontId="114" fillId="50" borderId="0" xfId="0" applyNumberFormat="1" applyFont="1" applyFill="1" applyBorder="1" applyAlignment="1">
      <alignment horizontal="center" vertical="center"/>
    </xf>
    <xf numFmtId="168" fontId="114" fillId="50" borderId="0" xfId="0" applyNumberFormat="1" applyFont="1" applyFill="1" applyBorder="1"/>
    <xf numFmtId="0" fontId="114" fillId="50" borderId="0" xfId="0" applyNumberFormat="1" applyFont="1" applyFill="1" applyBorder="1"/>
    <xf numFmtId="43" fontId="114" fillId="50" borderId="0" xfId="0" applyNumberFormat="1" applyFont="1" applyFill="1" applyBorder="1"/>
    <xf numFmtId="10" fontId="2" fillId="50" borderId="0" xfId="4" applyNumberFormat="1" applyFont="1" applyFill="1" applyBorder="1" applyAlignment="1">
      <alignment horizontal="center" vertical="center"/>
    </xf>
    <xf numFmtId="164" fontId="2" fillId="50" borderId="0" xfId="3" applyNumberFormat="1" applyFont="1" applyFill="1" applyBorder="1" applyAlignment="1">
      <alignment horizontal="center"/>
    </xf>
    <xf numFmtId="43" fontId="2" fillId="50" borderId="0" xfId="1" applyFont="1" applyFill="1" applyBorder="1" applyAlignment="1">
      <alignment horizontal="center"/>
    </xf>
    <xf numFmtId="0" fontId="114" fillId="50" borderId="0" xfId="0" applyNumberFormat="1" applyFont="1" applyFill="1" applyBorder="1" applyAlignment="1">
      <alignment horizontal="left"/>
    </xf>
    <xf numFmtId="44" fontId="114" fillId="50" borderId="0" xfId="6" applyFont="1" applyFill="1" applyBorder="1" applyAlignment="1">
      <alignment horizontal="center"/>
    </xf>
    <xf numFmtId="244" fontId="114" fillId="50" borderId="0" xfId="0" applyNumberFormat="1" applyFont="1" applyFill="1" applyBorder="1" applyAlignment="1">
      <alignment horizontal="center"/>
    </xf>
    <xf numFmtId="2" fontId="116" fillId="50" borderId="0" xfId="0" applyNumberFormat="1" applyFont="1" applyFill="1" applyBorder="1" applyAlignment="1">
      <alignment horizontal="left" vertical="center"/>
    </xf>
    <xf numFmtId="2" fontId="114" fillId="50" borderId="0" xfId="0" applyNumberFormat="1" applyFont="1" applyFill="1" applyBorder="1" applyAlignment="1">
      <alignment horizontal="center" vertical="center"/>
    </xf>
    <xf numFmtId="43" fontId="114" fillId="50" borderId="0" xfId="1" applyNumberFormat="1" applyFont="1" applyFill="1" applyBorder="1" applyAlignment="1">
      <alignment horizontal="center" vertical="center"/>
    </xf>
    <xf numFmtId="44" fontId="114" fillId="50" borderId="0" xfId="6" applyNumberFormat="1" applyFont="1" applyFill="1" applyBorder="1" applyAlignment="1">
      <alignment horizontal="center" vertical="center"/>
    </xf>
    <xf numFmtId="0" fontId="114" fillId="50" borderId="0" xfId="0" applyFont="1" applyFill="1" applyBorder="1" applyAlignment="1">
      <alignment horizontal="left"/>
    </xf>
    <xf numFmtId="0" fontId="116" fillId="50" borderId="0" xfId="0" applyFont="1" applyFill="1" applyBorder="1" applyAlignment="1">
      <alignment horizontal="left"/>
    </xf>
    <xf numFmtId="165" fontId="116" fillId="50" borderId="0" xfId="1" applyNumberFormat="1" applyFont="1" applyFill="1" applyBorder="1" applyAlignment="1">
      <alignment horizontal="left"/>
    </xf>
    <xf numFmtId="165" fontId="114" fillId="50" borderId="0" xfId="1" applyNumberFormat="1" applyFont="1" applyFill="1" applyBorder="1" applyAlignment="1">
      <alignment horizontal="left"/>
    </xf>
    <xf numFmtId="165" fontId="114" fillId="50" borderId="0" xfId="0" applyNumberFormat="1" applyFont="1" applyFill="1" applyBorder="1" applyAlignment="1">
      <alignment horizontal="left"/>
    </xf>
    <xf numFmtId="165" fontId="116" fillId="50" borderId="0" xfId="1" applyNumberFormat="1" applyFont="1" applyFill="1" applyBorder="1" applyAlignment="1">
      <alignment horizontal="left" vertical="center"/>
    </xf>
    <xf numFmtId="0" fontId="2" fillId="50" borderId="0" xfId="2" applyNumberFormat="1" applyFont="1" applyFill="1" applyBorder="1" applyAlignment="1">
      <alignment horizontal="left"/>
    </xf>
    <xf numFmtId="0" fontId="2" fillId="50" borderId="0" xfId="1" applyNumberFormat="1" applyFont="1" applyFill="1" applyBorder="1" applyAlignment="1">
      <alignment horizontal="left" vertical="top"/>
    </xf>
    <xf numFmtId="0" fontId="2" fillId="50" borderId="0" xfId="3" applyNumberFormat="1" applyFont="1" applyFill="1" applyBorder="1" applyAlignment="1">
      <alignment horizontal="left"/>
    </xf>
    <xf numFmtId="0" fontId="122" fillId="50" borderId="0" xfId="0" applyFont="1" applyFill="1" applyBorder="1"/>
    <xf numFmtId="0" fontId="39" fillId="50" borderId="0" xfId="2" applyNumberFormat="1" applyFont="1" applyFill="1" applyBorder="1" applyAlignment="1">
      <alignment horizontal="left" vertical="center"/>
    </xf>
    <xf numFmtId="0" fontId="39" fillId="50" borderId="0" xfId="3" applyNumberFormat="1" applyFont="1" applyFill="1" applyBorder="1" applyAlignment="1">
      <alignment horizontal="left" vertical="center"/>
    </xf>
    <xf numFmtId="43" fontId="39" fillId="50" borderId="0" xfId="1" applyFont="1" applyFill="1" applyBorder="1" applyAlignment="1">
      <alignment horizontal="left" vertical="center"/>
    </xf>
    <xf numFmtId="165" fontId="39" fillId="50" borderId="0" xfId="1" applyNumberFormat="1" applyFont="1" applyFill="1" applyBorder="1" applyAlignment="1">
      <alignment horizontal="left" vertical="center"/>
    </xf>
    <xf numFmtId="164" fontId="39" fillId="50" borderId="0" xfId="3" applyNumberFormat="1" applyFont="1" applyFill="1" applyBorder="1" applyAlignment="1">
      <alignment horizontal="left" vertical="center"/>
    </xf>
    <xf numFmtId="43" fontId="116" fillId="50" borderId="0" xfId="1" applyFont="1" applyFill="1" applyBorder="1" applyAlignment="1">
      <alignment horizontal="left" vertical="center"/>
    </xf>
    <xf numFmtId="0" fontId="116" fillId="50" borderId="0" xfId="0" applyFont="1" applyFill="1" applyBorder="1" applyAlignment="1">
      <alignment horizontal="left" vertical="center" wrapText="1"/>
    </xf>
    <xf numFmtId="1" fontId="116" fillId="50" borderId="0" xfId="0" applyNumberFormat="1" applyFont="1" applyFill="1" applyBorder="1" applyAlignment="1">
      <alignment horizontal="left" vertical="center"/>
    </xf>
    <xf numFmtId="0" fontId="116" fillId="50" borderId="0" xfId="0" applyNumberFormat="1" applyFont="1" applyFill="1" applyBorder="1" applyAlignment="1">
      <alignment horizontal="left" vertical="center" wrapText="1"/>
    </xf>
    <xf numFmtId="2" fontId="116" fillId="50" borderId="0" xfId="0" applyNumberFormat="1" applyFont="1" applyFill="1" applyBorder="1" applyAlignment="1">
      <alignment horizontal="left" vertical="center" wrapText="1"/>
    </xf>
    <xf numFmtId="0" fontId="116" fillId="50" borderId="0" xfId="2" applyNumberFormat="1" applyFont="1" applyFill="1" applyBorder="1" applyAlignment="1">
      <alignment horizontal="left" vertical="center"/>
    </xf>
    <xf numFmtId="2" fontId="114" fillId="50" borderId="0" xfId="0" applyNumberFormat="1" applyFont="1" applyFill="1" applyBorder="1" applyAlignment="1">
      <alignment horizontal="left" vertical="center"/>
    </xf>
    <xf numFmtId="0" fontId="114" fillId="50" borderId="0" xfId="0" applyFont="1" applyFill="1" applyBorder="1" applyAlignment="1">
      <alignment wrapText="1"/>
    </xf>
    <xf numFmtId="0" fontId="119" fillId="52" borderId="0" xfId="0" applyFont="1" applyFill="1" applyBorder="1" applyAlignment="1">
      <alignment vertical="center" wrapText="1"/>
    </xf>
    <xf numFmtId="0" fontId="119" fillId="52" borderId="0" xfId="0" applyFont="1" applyFill="1" applyBorder="1" applyAlignment="1">
      <alignment horizontal="left" vertical="center" wrapText="1"/>
    </xf>
    <xf numFmtId="0" fontId="119" fillId="52" borderId="0" xfId="0" applyFont="1" applyFill="1" applyBorder="1" applyAlignment="1">
      <alignment horizontal="center" vertical="center" wrapText="1"/>
    </xf>
    <xf numFmtId="0" fontId="120" fillId="52" borderId="0" xfId="0" applyFont="1" applyFill="1" applyBorder="1" applyAlignment="1">
      <alignment vertical="center" wrapText="1"/>
    </xf>
    <xf numFmtId="0" fontId="119" fillId="52" borderId="0" xfId="0" applyFont="1" applyFill="1" applyBorder="1" applyAlignment="1">
      <alignment horizontal="center" vertical="center"/>
    </xf>
    <xf numFmtId="0" fontId="120" fillId="52" borderId="0" xfId="0" applyFont="1" applyFill="1" applyBorder="1"/>
    <xf numFmtId="0" fontId="119" fillId="52" borderId="0" xfId="0" applyFont="1" applyFill="1" applyBorder="1" applyAlignment="1">
      <alignment horizontal="left" vertical="center"/>
    </xf>
    <xf numFmtId="165" fontId="119" fillId="52" borderId="0" xfId="1" applyNumberFormat="1" applyFont="1" applyFill="1" applyBorder="1" applyAlignment="1">
      <alignment horizontal="center"/>
    </xf>
    <xf numFmtId="2" fontId="119" fillId="52" borderId="0" xfId="0" applyNumberFormat="1" applyFont="1" applyFill="1" applyBorder="1" applyAlignment="1">
      <alignment horizontal="left" vertical="center"/>
    </xf>
    <xf numFmtId="1" fontId="119" fillId="52" borderId="0" xfId="0" applyNumberFormat="1" applyFont="1" applyFill="1" applyBorder="1" applyAlignment="1">
      <alignment horizontal="center" vertical="center"/>
    </xf>
    <xf numFmtId="0" fontId="119" fillId="52" borderId="0" xfId="0" applyNumberFormat="1" applyFont="1" applyFill="1" applyBorder="1" applyAlignment="1">
      <alignment horizontal="left"/>
    </xf>
    <xf numFmtId="0" fontId="120" fillId="52" borderId="0" xfId="0" applyFont="1" applyFill="1" applyBorder="1" applyAlignment="1">
      <alignment horizontal="left" vertical="center"/>
    </xf>
    <xf numFmtId="0" fontId="119" fillId="52" borderId="0" xfId="0" applyFont="1" applyFill="1" applyBorder="1" applyAlignment="1">
      <alignment horizontal="center"/>
    </xf>
    <xf numFmtId="0" fontId="119" fillId="52" borderId="0" xfId="0" applyNumberFormat="1" applyFont="1" applyFill="1" applyBorder="1" applyAlignment="1">
      <alignment vertical="center" wrapText="1"/>
    </xf>
    <xf numFmtId="0" fontId="119" fillId="52" borderId="0" xfId="0" applyNumberFormat="1" applyFont="1" applyFill="1" applyBorder="1" applyAlignment="1">
      <alignment horizontal="left" vertical="center" wrapText="1"/>
    </xf>
    <xf numFmtId="0" fontId="119" fillId="52" borderId="0" xfId="1" applyNumberFormat="1" applyFont="1" applyFill="1" applyBorder="1" applyAlignment="1">
      <alignment vertical="center"/>
    </xf>
    <xf numFmtId="165" fontId="119" fillId="52" borderId="0" xfId="1" applyNumberFormat="1" applyFont="1" applyFill="1" applyBorder="1" applyAlignment="1"/>
    <xf numFmtId="165" fontId="120" fillId="52" borderId="0" xfId="1" applyNumberFormat="1" applyFont="1" applyFill="1" applyBorder="1" applyAlignment="1"/>
    <xf numFmtId="0" fontId="119" fillId="52" borderId="0" xfId="0" applyNumberFormat="1" applyFont="1" applyFill="1" applyBorder="1" applyAlignment="1">
      <alignment horizontal="left" vertical="center"/>
    </xf>
    <xf numFmtId="0" fontId="120" fillId="52" borderId="0" xfId="0" applyFont="1" applyFill="1" applyBorder="1" applyAlignment="1">
      <alignment vertical="center"/>
    </xf>
    <xf numFmtId="0" fontId="120" fillId="50" borderId="0" xfId="0" applyNumberFormat="1" applyFont="1" applyFill="1" applyBorder="1" applyAlignment="1">
      <alignment horizontal="left" vertical="center"/>
    </xf>
    <xf numFmtId="0" fontId="118" fillId="50" borderId="0" xfId="0" applyFont="1" applyFill="1" applyBorder="1" applyAlignment="1">
      <alignment horizontal="center"/>
    </xf>
    <xf numFmtId="0" fontId="128" fillId="50" borderId="0" xfId="0" applyFont="1" applyFill="1" applyBorder="1" applyAlignment="1">
      <alignment horizontal="center" vertical="center"/>
    </xf>
    <xf numFmtId="2" fontId="128" fillId="50" borderId="0" xfId="0" applyNumberFormat="1" applyFont="1" applyFill="1" applyBorder="1" applyAlignment="1">
      <alignment horizontal="center" vertical="center"/>
    </xf>
    <xf numFmtId="165" fontId="129" fillId="50" borderId="0" xfId="1" applyNumberFormat="1" applyFont="1" applyFill="1" applyBorder="1" applyAlignment="1">
      <alignment horizontal="center" vertical="center"/>
    </xf>
    <xf numFmtId="9" fontId="129" fillId="50" borderId="0" xfId="2" applyFont="1" applyFill="1" applyBorder="1" applyAlignment="1">
      <alignment horizontal="center"/>
    </xf>
    <xf numFmtId="0" fontId="128" fillId="50" borderId="0" xfId="0" applyFont="1" applyFill="1" applyBorder="1"/>
    <xf numFmtId="44" fontId="116" fillId="50" borderId="0" xfId="6" applyFont="1" applyFill="1" applyBorder="1" applyAlignment="1">
      <alignment horizontal="center"/>
    </xf>
    <xf numFmtId="44" fontId="116" fillId="50" borderId="0" xfId="6" applyFont="1" applyFill="1" applyBorder="1" applyAlignment="1">
      <alignment horizontal="center" vertical="center"/>
    </xf>
    <xf numFmtId="0" fontId="39" fillId="50" borderId="0" xfId="3" applyNumberFormat="1" applyFont="1" applyFill="1" applyBorder="1" applyAlignment="1">
      <alignment horizontal="left"/>
    </xf>
    <xf numFmtId="0" fontId="116" fillId="50" borderId="0" xfId="0" applyFont="1" applyFill="1" applyBorder="1"/>
    <xf numFmtId="44" fontId="116" fillId="50" borderId="0" xfId="6" applyNumberFormat="1" applyFont="1" applyFill="1" applyBorder="1"/>
    <xf numFmtId="44" fontId="116" fillId="50" borderId="0" xfId="6" applyFont="1" applyFill="1" applyBorder="1"/>
    <xf numFmtId="167" fontId="2" fillId="50" borderId="0" xfId="1" applyNumberFormat="1" applyFont="1" applyFill="1" applyBorder="1" applyAlignment="1">
      <alignment horizontal="center" vertical="center"/>
    </xf>
    <xf numFmtId="167" fontId="2" fillId="50" borderId="0" xfId="2" applyNumberFormat="1" applyFont="1" applyFill="1" applyBorder="1" applyAlignment="1">
      <alignment horizontal="center" vertical="center"/>
    </xf>
    <xf numFmtId="165" fontId="39" fillId="50" borderId="0" xfId="1" applyNumberFormat="1" applyFont="1" applyFill="1" applyBorder="1" applyAlignment="1">
      <alignment vertical="center"/>
    </xf>
    <xf numFmtId="0" fontId="2" fillId="50" borderId="0" xfId="1" applyNumberFormat="1" applyFont="1" applyFill="1" applyBorder="1" applyAlignment="1">
      <alignment horizontal="left" vertical="center" wrapText="1"/>
    </xf>
    <xf numFmtId="0" fontId="119" fillId="50" borderId="0" xfId="0" applyFont="1" applyFill="1" applyBorder="1" applyAlignment="1">
      <alignment horizontal="center" vertical="center"/>
    </xf>
    <xf numFmtId="0" fontId="39" fillId="51" borderId="0" xfId="1" applyNumberFormat="1" applyFont="1" applyFill="1" applyBorder="1" applyAlignment="1">
      <alignment horizontal="left" vertical="center" wrapText="1"/>
    </xf>
    <xf numFmtId="0" fontId="39" fillId="50" borderId="0" xfId="1" applyNumberFormat="1" applyFont="1" applyFill="1" applyBorder="1" applyAlignment="1">
      <alignment horizontal="left" vertical="center" wrapText="1"/>
    </xf>
    <xf numFmtId="0" fontId="131" fillId="50" borderId="0" xfId="0" applyFont="1" applyFill="1" applyBorder="1" applyAlignment="1">
      <alignment horizontal="left" vertical="center"/>
    </xf>
    <xf numFmtId="169" fontId="123" fillId="50" borderId="0" xfId="6" applyNumberFormat="1" applyFont="1" applyFill="1" applyBorder="1" applyAlignment="1">
      <alignment horizontal="center" vertical="center"/>
    </xf>
    <xf numFmtId="1" fontId="119" fillId="52" borderId="0" xfId="0" applyNumberFormat="1" applyFont="1" applyFill="1" applyBorder="1" applyAlignment="1">
      <alignment horizontal="center"/>
    </xf>
    <xf numFmtId="0" fontId="120" fillId="52" borderId="0" xfId="0" applyFont="1" applyFill="1" applyBorder="1" applyAlignment="1">
      <alignment horizontal="center"/>
    </xf>
    <xf numFmtId="0" fontId="114" fillId="50" borderId="0" xfId="0" applyFont="1" applyFill="1" applyAlignment="1">
      <alignment horizontal="center"/>
    </xf>
    <xf numFmtId="9" fontId="114" fillId="50" borderId="0" xfId="0" applyNumberFormat="1" applyFont="1" applyFill="1" applyAlignment="1">
      <alignment horizontal="center"/>
    </xf>
    <xf numFmtId="9" fontId="116" fillId="50" borderId="0" xfId="0" applyNumberFormat="1" applyFont="1" applyFill="1" applyBorder="1" applyAlignment="1">
      <alignment horizontal="left" wrapText="1"/>
    </xf>
    <xf numFmtId="0" fontId="119" fillId="52" borderId="0" xfId="0" applyFont="1" applyFill="1" applyBorder="1" applyAlignment="1">
      <alignment wrapText="1"/>
    </xf>
    <xf numFmtId="0" fontId="119" fillId="52" borderId="0" xfId="0" applyFont="1" applyFill="1" applyBorder="1" applyAlignment="1">
      <alignment horizontal="left" wrapText="1"/>
    </xf>
    <xf numFmtId="0" fontId="119" fillId="52" borderId="0" xfId="0" applyFont="1" applyFill="1" applyBorder="1" applyAlignment="1">
      <alignment horizontal="center" wrapText="1"/>
    </xf>
    <xf numFmtId="0" fontId="120" fillId="52" borderId="0" xfId="0" applyFont="1" applyFill="1" applyBorder="1" applyAlignment="1">
      <alignment wrapText="1"/>
    </xf>
    <xf numFmtId="0" fontId="39" fillId="50" borderId="0" xfId="2" applyNumberFormat="1" applyFont="1" applyFill="1" applyBorder="1" applyAlignment="1">
      <alignment horizontal="left"/>
    </xf>
    <xf numFmtId="10" fontId="114" fillId="50" borderId="0" xfId="2" applyNumberFormat="1" applyFont="1" applyFill="1" applyBorder="1" applyAlignment="1">
      <alignment horizontal="center" wrapText="1"/>
    </xf>
    <xf numFmtId="10" fontId="39" fillId="50" borderId="0" xfId="2" applyNumberFormat="1" applyFont="1" applyFill="1" applyBorder="1" applyAlignment="1">
      <alignment horizontal="left"/>
    </xf>
    <xf numFmtId="0" fontId="116" fillId="50" borderId="0" xfId="0" applyFont="1" applyFill="1" applyBorder="1" applyAlignment="1">
      <alignment horizontal="left" wrapText="1"/>
    </xf>
    <xf numFmtId="0" fontId="39" fillId="50" borderId="0" xfId="1" applyNumberFormat="1" applyFont="1" applyFill="1" applyBorder="1" applyAlignment="1">
      <alignment horizontal="left"/>
    </xf>
    <xf numFmtId="9" fontId="116" fillId="50" borderId="0" xfId="0" applyNumberFormat="1" applyFont="1" applyFill="1" applyBorder="1" applyAlignment="1">
      <alignment horizontal="left"/>
    </xf>
    <xf numFmtId="0" fontId="116" fillId="50" borderId="0" xfId="0" applyNumberFormat="1" applyFont="1" applyFill="1" applyBorder="1" applyAlignment="1">
      <alignment horizontal="center"/>
    </xf>
    <xf numFmtId="44" fontId="114" fillId="50" borderId="0" xfId="6" applyNumberFormat="1" applyFont="1" applyFill="1" applyBorder="1" applyAlignment="1">
      <alignment horizontal="center"/>
    </xf>
    <xf numFmtId="0" fontId="116" fillId="50" borderId="0" xfId="0" applyNumberFormat="1" applyFont="1" applyFill="1" applyBorder="1" applyAlignment="1">
      <alignment horizontal="left"/>
    </xf>
    <xf numFmtId="44" fontId="39" fillId="50" borderId="0" xfId="6" applyFont="1" applyFill="1" applyBorder="1" applyAlignment="1">
      <alignment horizontal="center"/>
    </xf>
    <xf numFmtId="169" fontId="116" fillId="50" borderId="0" xfId="6" applyNumberFormat="1" applyFont="1" applyFill="1" applyBorder="1" applyAlignment="1">
      <alignment horizontal="center"/>
    </xf>
    <xf numFmtId="0" fontId="128" fillId="50" borderId="0" xfId="0" applyFont="1" applyFill="1" applyBorder="1" applyAlignment="1"/>
    <xf numFmtId="165" fontId="116" fillId="50" borderId="0" xfId="1" applyNumberFormat="1" applyFont="1" applyFill="1" applyBorder="1" applyAlignment="1">
      <alignment horizontal="center"/>
    </xf>
    <xf numFmtId="0" fontId="116" fillId="50" borderId="0" xfId="0" applyFont="1" applyFill="1" applyBorder="1" applyAlignment="1">
      <alignment horizontal="center" wrapText="1"/>
    </xf>
    <xf numFmtId="169" fontId="2" fillId="50" borderId="0" xfId="6" applyNumberFormat="1" applyFont="1" applyFill="1" applyBorder="1" applyAlignment="1">
      <alignment horizontal="center"/>
    </xf>
    <xf numFmtId="169" fontId="114" fillId="50" borderId="0" xfId="6" applyNumberFormat="1" applyFont="1" applyFill="1" applyBorder="1" applyAlignment="1"/>
    <xf numFmtId="3" fontId="2" fillId="50" borderId="0" xfId="3" applyNumberFormat="1" applyFont="1" applyFill="1" applyBorder="1" applyAlignment="1">
      <alignment horizontal="center"/>
    </xf>
    <xf numFmtId="1" fontId="116" fillId="50" borderId="0" xfId="0" applyNumberFormat="1" applyFont="1" applyFill="1" applyBorder="1" applyAlignment="1">
      <alignment horizontal="center"/>
    </xf>
    <xf numFmtId="1" fontId="114" fillId="50" borderId="0" xfId="2" applyNumberFormat="1" applyFont="1" applyFill="1" applyBorder="1" applyAlignment="1">
      <alignment horizontal="center"/>
    </xf>
    <xf numFmtId="9" fontId="114" fillId="50" borderId="0" xfId="2" applyFont="1" applyFill="1" applyBorder="1" applyAlignment="1">
      <alignment horizontal="center" wrapText="1"/>
    </xf>
    <xf numFmtId="1" fontId="114" fillId="50" borderId="0" xfId="0" applyNumberFormat="1" applyFont="1" applyFill="1" applyBorder="1" applyAlignment="1"/>
    <xf numFmtId="2" fontId="125" fillId="50" borderId="0" xfId="1" applyNumberFormat="1" applyFont="1" applyFill="1" applyBorder="1" applyAlignment="1">
      <alignment horizontal="center" vertical="center"/>
    </xf>
    <xf numFmtId="165" fontId="114" fillId="50" borderId="0" xfId="1" applyNumberFormat="1" applyFont="1" applyFill="1" applyAlignment="1">
      <alignment horizontal="center"/>
    </xf>
    <xf numFmtId="1" fontId="114" fillId="50" borderId="0" xfId="0" applyNumberFormat="1" applyFont="1" applyFill="1" applyAlignment="1">
      <alignment horizontal="center"/>
    </xf>
    <xf numFmtId="0" fontId="114" fillId="50" borderId="0" xfId="2" applyNumberFormat="1" applyFont="1" applyFill="1" applyAlignment="1">
      <alignment horizontal="center"/>
    </xf>
    <xf numFmtId="0" fontId="114" fillId="50" borderId="0" xfId="0" applyNumberFormat="1" applyFont="1" applyFill="1" applyAlignment="1">
      <alignment horizontal="center"/>
    </xf>
    <xf numFmtId="2" fontId="114" fillId="50" borderId="0" xfId="1" applyNumberFormat="1" applyFont="1" applyFill="1" applyAlignment="1">
      <alignment horizontal="center"/>
    </xf>
    <xf numFmtId="1" fontId="114" fillId="50" borderId="0" xfId="1" applyNumberFormat="1" applyFont="1" applyFill="1" applyAlignment="1">
      <alignment horizontal="center"/>
    </xf>
    <xf numFmtId="1" fontId="114" fillId="50" borderId="0" xfId="2" applyNumberFormat="1" applyFont="1" applyFill="1" applyAlignment="1">
      <alignment horizontal="center"/>
    </xf>
    <xf numFmtId="165" fontId="114" fillId="50" borderId="0" xfId="0" applyNumberFormat="1" applyFont="1" applyFill="1" applyAlignment="1">
      <alignment horizontal="center"/>
    </xf>
    <xf numFmtId="169" fontId="114" fillId="50" borderId="0" xfId="6" applyNumberFormat="1" applyFont="1" applyFill="1" applyAlignment="1">
      <alignment horizontal="center"/>
    </xf>
    <xf numFmtId="20" fontId="125" fillId="50" borderId="0" xfId="1" applyNumberFormat="1" applyFont="1" applyFill="1" applyBorder="1" applyAlignment="1">
      <alignment horizontal="center" vertical="center"/>
    </xf>
    <xf numFmtId="0" fontId="124" fillId="50" borderId="0" xfId="6" applyNumberFormat="1" applyFont="1" applyFill="1" applyBorder="1" applyAlignment="1">
      <alignment horizontal="center" vertical="center"/>
    </xf>
    <xf numFmtId="0" fontId="2" fillId="50" borderId="0" xfId="0" applyFont="1" applyFill="1" applyBorder="1" applyAlignment="1">
      <alignment horizontal="left" vertical="center" wrapText="1"/>
    </xf>
    <xf numFmtId="0" fontId="114" fillId="50" borderId="0" xfId="0" applyFont="1" applyFill="1" applyAlignment="1">
      <alignment horizontal="left"/>
    </xf>
    <xf numFmtId="0" fontId="114" fillId="50" borderId="0" xfId="0" applyFont="1" applyFill="1" applyBorder="1" applyAlignment="1">
      <alignment horizontal="left" vertical="center" wrapText="1"/>
    </xf>
    <xf numFmtId="2" fontId="119" fillId="52" borderId="0" xfId="0" applyNumberFormat="1" applyFont="1" applyFill="1" applyBorder="1" applyAlignment="1">
      <alignment horizontal="left"/>
    </xf>
    <xf numFmtId="2" fontId="2" fillId="50" borderId="0" xfId="0" applyNumberFormat="1" applyFont="1" applyFill="1" applyBorder="1" applyAlignment="1">
      <alignment horizontal="left"/>
    </xf>
    <xf numFmtId="0" fontId="114" fillId="50" borderId="0" xfId="0" applyFont="1" applyFill="1" applyAlignment="1">
      <alignment horizontal="left" wrapText="1"/>
    </xf>
    <xf numFmtId="0" fontId="114" fillId="50" borderId="0" xfId="0" applyFont="1" applyFill="1" applyAlignment="1">
      <alignment horizontal="left" vertical="center" wrapText="1"/>
    </xf>
    <xf numFmtId="0" fontId="114" fillId="50" borderId="0" xfId="0" applyFont="1" applyFill="1" applyAlignment="1">
      <alignment horizontal="center" vertical="center"/>
    </xf>
    <xf numFmtId="1" fontId="114" fillId="50" borderId="0" xfId="0" applyNumberFormat="1" applyFont="1" applyFill="1" applyAlignment="1">
      <alignment horizontal="center" vertical="center"/>
    </xf>
    <xf numFmtId="44" fontId="116" fillId="50" borderId="0" xfId="6" applyFont="1" applyFill="1" applyAlignment="1">
      <alignment horizontal="center"/>
    </xf>
    <xf numFmtId="49" fontId="114" fillId="50" borderId="0" xfId="0" applyNumberFormat="1" applyFont="1" applyFill="1" applyAlignment="1">
      <alignment horizontal="left"/>
    </xf>
    <xf numFmtId="49" fontId="114" fillId="50" borderId="0" xfId="1" applyNumberFormat="1" applyFont="1" applyFill="1" applyAlignment="1">
      <alignment horizontal="left"/>
    </xf>
    <xf numFmtId="49" fontId="116" fillId="50" borderId="0" xfId="0" applyNumberFormat="1" applyFont="1" applyFill="1" applyAlignment="1">
      <alignment horizontal="left"/>
    </xf>
    <xf numFmtId="49" fontId="128" fillId="50" borderId="0" xfId="0" applyNumberFormat="1" applyFont="1" applyFill="1" applyBorder="1" applyAlignment="1"/>
    <xf numFmtId="49" fontId="116" fillId="50" borderId="0" xfId="1" applyNumberFormat="1" applyFont="1" applyFill="1" applyAlignment="1">
      <alignment horizontal="left"/>
    </xf>
    <xf numFmtId="169" fontId="116" fillId="50" borderId="0" xfId="6" applyNumberFormat="1" applyFont="1" applyFill="1" applyAlignment="1">
      <alignment horizontal="center"/>
    </xf>
    <xf numFmtId="0" fontId="119" fillId="50" borderId="0" xfId="0" applyNumberFormat="1" applyFont="1" applyFill="1" applyBorder="1" applyAlignment="1">
      <alignment vertical="center" wrapText="1"/>
    </xf>
    <xf numFmtId="0" fontId="119" fillId="53" borderId="0" xfId="0" applyNumberFormat="1" applyFont="1" applyFill="1" applyBorder="1" applyAlignment="1">
      <alignment horizontal="left" vertical="center"/>
    </xf>
    <xf numFmtId="0" fontId="119" fillId="53" borderId="0" xfId="0" applyFont="1" applyFill="1" applyBorder="1" applyAlignment="1">
      <alignment horizontal="center" vertical="center"/>
    </xf>
    <xf numFmtId="0" fontId="120" fillId="53" borderId="0" xfId="0" applyFont="1" applyFill="1" applyBorder="1" applyAlignment="1">
      <alignment vertical="center"/>
    </xf>
    <xf numFmtId="169" fontId="116" fillId="50" borderId="0" xfId="6" applyNumberFormat="1" applyFont="1" applyFill="1" applyBorder="1"/>
    <xf numFmtId="0" fontId="130" fillId="50" borderId="0" xfId="0" applyFont="1" applyFill="1" applyBorder="1" applyAlignment="1">
      <alignment horizontal="center" wrapText="1"/>
    </xf>
    <xf numFmtId="0" fontId="116" fillId="50" borderId="0" xfId="1" applyNumberFormat="1" applyFont="1" applyFill="1" applyBorder="1" applyAlignment="1">
      <alignment horizontal="left"/>
    </xf>
    <xf numFmtId="0" fontId="127" fillId="50" borderId="0" xfId="0" applyFont="1" applyFill="1" applyBorder="1"/>
    <xf numFmtId="0" fontId="127" fillId="50" borderId="0" xfId="0" applyFont="1" applyFill="1" applyBorder="1" applyAlignment="1">
      <alignment horizontal="left" vertical="center"/>
    </xf>
    <xf numFmtId="0" fontId="127" fillId="50" borderId="0" xfId="1" applyNumberFormat="1" applyFont="1" applyFill="1" applyBorder="1"/>
    <xf numFmtId="169" fontId="124" fillId="50" borderId="0" xfId="6" applyNumberFormat="1" applyFont="1" applyFill="1" applyBorder="1"/>
    <xf numFmtId="10" fontId="123" fillId="50" borderId="0" xfId="2" applyNumberFormat="1" applyFont="1" applyFill="1" applyBorder="1"/>
    <xf numFmtId="0" fontId="123" fillId="50" borderId="0" xfId="0" applyFont="1" applyFill="1" applyBorder="1"/>
    <xf numFmtId="164" fontId="125" fillId="50" borderId="0" xfId="2" applyNumberFormat="1" applyFont="1" applyFill="1" applyBorder="1" applyAlignment="1">
      <alignment horizontal="center"/>
    </xf>
    <xf numFmtId="9" fontId="123" fillId="50" borderId="0" xfId="2" applyFont="1" applyFill="1" applyBorder="1" applyAlignment="1">
      <alignment horizontal="center" vertical="center"/>
    </xf>
    <xf numFmtId="0" fontId="124" fillId="50" borderId="0" xfId="0" applyFont="1" applyFill="1" applyBorder="1"/>
    <xf numFmtId="0" fontId="121" fillId="50" borderId="0" xfId="0" applyFont="1" applyFill="1" applyBorder="1"/>
    <xf numFmtId="9" fontId="116" fillId="50" borderId="0" xfId="2" applyFont="1" applyFill="1" applyBorder="1" applyAlignment="1">
      <alignment horizontal="center" vertical="center"/>
    </xf>
    <xf numFmtId="0" fontId="2" fillId="50" borderId="0" xfId="1" applyNumberFormat="1" applyFont="1" applyFill="1" applyBorder="1"/>
    <xf numFmtId="0" fontId="121" fillId="50" borderId="0" xfId="1" applyNumberFormat="1" applyFont="1" applyFill="1" applyBorder="1"/>
    <xf numFmtId="0" fontId="126" fillId="50" borderId="0" xfId="0" applyFont="1" applyFill="1" applyBorder="1"/>
    <xf numFmtId="0" fontId="124" fillId="50" borderId="0" xfId="1" applyNumberFormat="1" applyFont="1" applyFill="1" applyBorder="1"/>
    <xf numFmtId="9" fontId="114" fillId="50" borderId="0" xfId="2" applyFont="1" applyFill="1" applyBorder="1"/>
    <xf numFmtId="0" fontId="114" fillId="50" borderId="0" xfId="0" applyNumberFormat="1" applyFont="1" applyFill="1" applyAlignment="1">
      <alignment horizontal="left"/>
    </xf>
    <xf numFmtId="165" fontId="114" fillId="50" borderId="0" xfId="1" applyNumberFormat="1" applyFont="1" applyFill="1"/>
    <xf numFmtId="0" fontId="114" fillId="50" borderId="0" xfId="0" applyFont="1" applyFill="1"/>
    <xf numFmtId="0" fontId="114" fillId="50" borderId="0" xfId="6" applyNumberFormat="1" applyFont="1" applyFill="1" applyAlignment="1">
      <alignment horizontal="left"/>
    </xf>
    <xf numFmtId="169" fontId="114" fillId="50" borderId="0" xfId="6" applyNumberFormat="1" applyFont="1" applyFill="1"/>
    <xf numFmtId="0" fontId="114" fillId="50" borderId="0" xfId="1" applyNumberFormat="1" applyFont="1" applyFill="1" applyAlignment="1">
      <alignment horizontal="left"/>
    </xf>
    <xf numFmtId="169" fontId="114" fillId="50" borderId="0" xfId="0" applyNumberFormat="1" applyFont="1" applyFill="1"/>
    <xf numFmtId="165" fontId="114" fillId="50" borderId="0" xfId="0" applyNumberFormat="1" applyFont="1" applyFill="1"/>
    <xf numFmtId="169" fontId="132" fillId="50" borderId="0" xfId="6" applyNumberFormat="1" applyFont="1" applyFill="1"/>
    <xf numFmtId="169" fontId="0" fillId="50" borderId="0" xfId="6" applyNumberFormat="1" applyFont="1" applyFill="1"/>
    <xf numFmtId="0" fontId="116" fillId="50" borderId="0" xfId="0" applyNumberFormat="1" applyFont="1" applyFill="1" applyAlignment="1">
      <alignment horizontal="left"/>
    </xf>
    <xf numFmtId="169" fontId="39" fillId="50" borderId="0" xfId="6" applyNumberFormat="1" applyFont="1" applyFill="1"/>
    <xf numFmtId="44" fontId="116" fillId="50" borderId="0" xfId="6" applyNumberFormat="1" applyFont="1" applyFill="1"/>
    <xf numFmtId="0" fontId="0" fillId="50" borderId="0" xfId="0" applyFill="1" applyAlignment="1">
      <alignment horizontal="center"/>
    </xf>
    <xf numFmtId="0" fontId="116" fillId="50" borderId="0" xfId="0" applyFont="1" applyFill="1" applyAlignment="1">
      <alignment horizontal="left"/>
    </xf>
    <xf numFmtId="169" fontId="116" fillId="50" borderId="0" xfId="6" applyNumberFormat="1" applyFont="1" applyFill="1" applyAlignment="1">
      <alignment horizontal="left"/>
    </xf>
    <xf numFmtId="165" fontId="116" fillId="50" borderId="0" xfId="1" applyNumberFormat="1" applyFont="1" applyFill="1" applyAlignment="1">
      <alignment horizontal="left"/>
    </xf>
    <xf numFmtId="0" fontId="0" fillId="50" borderId="0" xfId="0" applyFill="1" applyAlignment="1">
      <alignment horizontal="left"/>
    </xf>
    <xf numFmtId="165" fontId="114" fillId="50" borderId="0" xfId="1" applyNumberFormat="1" applyFont="1" applyFill="1" applyAlignment="1">
      <alignment horizontal="left"/>
    </xf>
    <xf numFmtId="0" fontId="128" fillId="50" borderId="0" xfId="0" applyFont="1" applyFill="1" applyBorder="1" applyAlignment="1">
      <alignment horizontal="left"/>
    </xf>
    <xf numFmtId="0" fontId="114" fillId="50" borderId="0" xfId="0" applyFont="1" applyFill="1" applyAlignment="1">
      <alignment horizontal="left" vertical="center"/>
    </xf>
    <xf numFmtId="0" fontId="114" fillId="50" borderId="0" xfId="2" applyNumberFormat="1" applyFont="1" applyFill="1" applyAlignment="1">
      <alignment horizontal="left"/>
    </xf>
    <xf numFmtId="1" fontId="114" fillId="50" borderId="0" xfId="0" applyNumberFormat="1" applyFont="1" applyFill="1" applyAlignment="1">
      <alignment horizontal="left"/>
    </xf>
    <xf numFmtId="9" fontId="2" fillId="50" borderId="0" xfId="2" applyFont="1" applyFill="1" applyBorder="1" applyAlignment="1">
      <alignment vertical="center"/>
    </xf>
    <xf numFmtId="0" fontId="116" fillId="50" borderId="0" xfId="1" applyNumberFormat="1" applyFont="1" applyFill="1" applyAlignment="1">
      <alignment horizontal="left"/>
    </xf>
    <xf numFmtId="0" fontId="119" fillId="52" borderId="0" xfId="0" applyNumberFormat="1" applyFont="1" applyFill="1" applyBorder="1" applyAlignment="1">
      <alignment horizontal="center" vertical="center"/>
    </xf>
    <xf numFmtId="0" fontId="119" fillId="52" borderId="0" xfId="0" applyFont="1" applyFill="1" applyBorder="1" applyAlignment="1">
      <alignment horizontal="left"/>
    </xf>
    <xf numFmtId="165" fontId="116" fillId="50" borderId="0" xfId="1" applyNumberFormat="1" applyFont="1" applyFill="1" applyAlignment="1">
      <alignment horizontal="center"/>
    </xf>
    <xf numFmtId="9" fontId="114" fillId="50" borderId="0" xfId="2" applyFont="1" applyFill="1" applyBorder="1" applyAlignment="1">
      <alignment horizontal="left"/>
    </xf>
    <xf numFmtId="165" fontId="116" fillId="50" borderId="0" xfId="0" applyNumberFormat="1" applyFont="1" applyFill="1" applyAlignment="1">
      <alignment horizontal="center"/>
    </xf>
    <xf numFmtId="165" fontId="124" fillId="50" borderId="0" xfId="0" applyNumberFormat="1" applyFont="1" applyFill="1" applyAlignment="1">
      <alignment horizontal="center"/>
    </xf>
    <xf numFmtId="9" fontId="114" fillId="50" borderId="0" xfId="2" applyFont="1" applyFill="1" applyAlignment="1">
      <alignment horizontal="center"/>
    </xf>
    <xf numFmtId="0" fontId="2" fillId="50" borderId="0" xfId="0" applyNumberFormat="1" applyFont="1" applyFill="1" applyBorder="1" applyAlignment="1">
      <alignment vertical="center"/>
    </xf>
    <xf numFmtId="9" fontId="39" fillId="50" borderId="0" xfId="2" applyFont="1" applyFill="1" applyBorder="1" applyAlignment="1">
      <alignment horizontal="left" vertical="center"/>
    </xf>
    <xf numFmtId="0" fontId="128" fillId="52" borderId="0" xfId="0" applyFont="1" applyFill="1" applyBorder="1" applyAlignment="1">
      <alignment horizontal="center"/>
    </xf>
    <xf numFmtId="43" fontId="116" fillId="50" borderId="0" xfId="1" applyFont="1" applyFill="1" applyBorder="1" applyAlignment="1">
      <alignment horizontal="center"/>
    </xf>
    <xf numFmtId="249" fontId="2" fillId="50" borderId="0" xfId="2" applyNumberFormat="1" applyFont="1" applyFill="1" applyBorder="1" applyAlignment="1">
      <alignment vertical="center"/>
    </xf>
    <xf numFmtId="1" fontId="119" fillId="52" borderId="0" xfId="0" applyNumberFormat="1" applyFont="1" applyFill="1" applyBorder="1" applyAlignment="1">
      <alignment horizontal="left" vertical="center"/>
    </xf>
    <xf numFmtId="0" fontId="125" fillId="50" borderId="0" xfId="0" applyFont="1" applyFill="1" applyBorder="1" applyAlignment="1">
      <alignment vertical="center"/>
    </xf>
    <xf numFmtId="0" fontId="130" fillId="50" borderId="0" xfId="0" applyFont="1" applyFill="1" applyBorder="1" applyAlignment="1">
      <alignment horizontal="center" wrapText="1"/>
    </xf>
  </cellXfs>
  <cellStyles count="557">
    <cellStyle name=" Writer Import]_x000d__x000a_Display Dialog=No_x000d__x000a__x000d__x000a_[Horizontal Arrange]_x000d__x000a_Dimensions Interlocking=Yes_x000d__x000a_Sum Hierarchy=Yes_x000d__x000a_Generate" xfId="7"/>
    <cellStyle name="_x000d__x000a_JournalTemplate=C:\COMFO\CTALK\JOURSTD.TPL_x000d__x000a_LbStateAddress=3 3 0 251 1 89 2 311_x000d__x000a_LbStateJou" xfId="8"/>
    <cellStyle name="%" xfId="9"/>
    <cellStyle name="% 2" xfId="10"/>
    <cellStyle name="% 3" xfId="11"/>
    <cellStyle name="% 4" xfId="12"/>
    <cellStyle name="%_cout PM ZMD - 180411" xfId="13"/>
    <cellStyle name="%_cout PM ZMD - 180411 2" xfId="14"/>
    <cellStyle name="%_Fiche4-FT-BLDEG-FAS-PR11" xfId="15"/>
    <cellStyle name="%_Fiche4-FT-BLDEG-PABO-PR11" xfId="16"/>
    <cellStyle name="%_Fiche4-FT-BLDEG-TABO-PR11" xfId="17"/>
    <cellStyle name="%_Fiche4-FT-BLPNB-PR11" xfId="18"/>
    <cellStyle name="%_Fiche4-FT-BLVGAANA-PR11" xfId="19"/>
    <cellStyle name="%_Fiche4-FT-BLVGANUM-PR11" xfId="20"/>
    <cellStyle name="%_FICHE-FT-ACCES-PR11-V3-20-12-2010" xfId="21"/>
    <cellStyle name="%_FICHE-FT-BLLPA-PR11" xfId="22"/>
    <cellStyle name="%_FICHES-FT-5-PRODUITS-PR11-V3-20-12-2010" xfId="23"/>
    <cellStyle name="_807 Prévalo Mini NRA ZO PPP 33" xfId="24"/>
    <cellStyle name="_807 Prévalo Mini NRA ZO PPP 33 2" xfId="25"/>
    <cellStyle name="_BP HE 25-05-07" xfId="26"/>
    <cellStyle name="_BP HE 25-05-07 2" xfId="27"/>
    <cellStyle name="_CAPEX ZMD-2" xfId="28"/>
    <cellStyle name="_CAPEX ZMD-2 2" xfId="29"/>
    <cellStyle name="_Charges de personnel Offres GC" xfId="30"/>
    <cellStyle name="_Config immeuble moyenne" xfId="31"/>
    <cellStyle name="_Config immeuble moyenne 2" xfId="32"/>
    <cellStyle name="_cotation etr V3 AVEC VALEURS" xfId="33"/>
    <cellStyle name="_cotation etr V3 AVEC VALEURS 2" xfId="34"/>
    <cellStyle name="_cotation etr V4 AVEC VALEURS" xfId="35"/>
    <cellStyle name="_cotation etr V4 AVEC VALEURS 2" xfId="36"/>
    <cellStyle name="_cout PM ZMD - 180411" xfId="37"/>
    <cellStyle name="_cout PM ZMD - 180411 2" xfId="38"/>
    <cellStyle name="_Métiers et ratios " xfId="39"/>
    <cellStyle name="_Métiers et ratios  2" xfId="40"/>
    <cellStyle name="_MultiNRA-AccèsFO-2005-2-Charges" xfId="41"/>
    <cellStyle name="_MultiNRA-AccèsFO-2005-2-Charges 2" xfId="42"/>
    <cellStyle name="_pesage renégo tour 3 tous etr" xfId="43"/>
    <cellStyle name="_pesage renégo tour 3 tous etr 2" xfId="44"/>
    <cellStyle name="_PPPA_cout_res_LGC" xfId="45"/>
    <cellStyle name="_Tarif PM" xfId="46"/>
    <cellStyle name="_tarif travaux sites CV3" xfId="47"/>
    <cellStyle name="_tarif travaux sites CV3 2" xfId="48"/>
    <cellStyle name="_tvx-site" xfId="49"/>
    <cellStyle name="_ZA NRA nonopt 1MMAX SDSL" xfId="50"/>
    <cellStyle name="=C:\WINNT\SYSTEM32\COMMAND.COM" xfId="51"/>
    <cellStyle name="=C:\WINNT\SYSTEM32\COMMAND.COM 2" xfId="52"/>
    <cellStyle name="0,0_x000d__x000a_NA_x000d__x000a_" xfId="53"/>
    <cellStyle name="1,comma" xfId="54"/>
    <cellStyle name="1,comma 2" xfId="55"/>
    <cellStyle name="20 % - Accent1 2" xfId="56"/>
    <cellStyle name="20 % - Accent2 2" xfId="57"/>
    <cellStyle name="20 % - Accent3 2" xfId="58"/>
    <cellStyle name="20 % - Accent4 2" xfId="59"/>
    <cellStyle name="20 % - Accent5 2" xfId="60"/>
    <cellStyle name="20 % - Accent6 2" xfId="61"/>
    <cellStyle name="40 % - Accent1 2" xfId="62"/>
    <cellStyle name="40 % - Accent2 2" xfId="63"/>
    <cellStyle name="40 % - Accent3 2" xfId="64"/>
    <cellStyle name="40 % - Accent4 2" xfId="65"/>
    <cellStyle name="40 % - Accent5 2" xfId="66"/>
    <cellStyle name="40 % - Accent6 2" xfId="67"/>
    <cellStyle name="6" xfId="68"/>
    <cellStyle name="6 2" xfId="69"/>
    <cellStyle name="60 % - Accent1 2" xfId="70"/>
    <cellStyle name="60 % - Accent2 2" xfId="71"/>
    <cellStyle name="60 % - Accent3 2" xfId="72"/>
    <cellStyle name="60 % - Accent4 2" xfId="73"/>
    <cellStyle name="60 % - Accent5 2" xfId="74"/>
    <cellStyle name="60 % - Accent6 2" xfId="75"/>
    <cellStyle name="6mal" xfId="76"/>
    <cellStyle name="9" xfId="77"/>
    <cellStyle name="Accent1 2" xfId="78"/>
    <cellStyle name="Accent2 2" xfId="79"/>
    <cellStyle name="Accent3 2" xfId="80"/>
    <cellStyle name="Accent4 2" xfId="81"/>
    <cellStyle name="Accent5 2" xfId="82"/>
    <cellStyle name="Accent6 2" xfId="83"/>
    <cellStyle name="Actual Date" xfId="84"/>
    <cellStyle name="Actual Date 2" xfId="85"/>
    <cellStyle name="AFE" xfId="86"/>
    <cellStyle name="args.style" xfId="87"/>
    <cellStyle name="args.style 2" xfId="88"/>
    <cellStyle name="Arial 10" xfId="89"/>
    <cellStyle name="Arial 12" xfId="90"/>
    <cellStyle name="Avertissement 2" xfId="91"/>
    <cellStyle name="BlackStrike" xfId="92"/>
    <cellStyle name="BlackText" xfId="93"/>
    <cellStyle name="blank" xfId="94"/>
    <cellStyle name="blank 2" xfId="95"/>
    <cellStyle name="blue" xfId="96"/>
    <cellStyle name="blue 2" xfId="97"/>
    <cellStyle name="boite" xfId="98"/>
    <cellStyle name="boite 2" xfId="99"/>
    <cellStyle name="BOLD" xfId="100"/>
    <cellStyle name="BOLD 2" xfId="101"/>
    <cellStyle name="BoldText" xfId="102"/>
    <cellStyle name="Border Heavy" xfId="103"/>
    <cellStyle name="Border Thin" xfId="104"/>
    <cellStyle name="Border Thin 2" xfId="105"/>
    <cellStyle name="British Pound" xfId="106"/>
    <cellStyle name="British Pound 2" xfId="107"/>
    <cellStyle name="Calc Currency (0)" xfId="108"/>
    <cellStyle name="Calc Currency (0) 2" xfId="109"/>
    <cellStyle name="Calcul 2" xfId="110"/>
    <cellStyle name="Calculated" xfId="111"/>
    <cellStyle name="Calculated 2" xfId="112"/>
    <cellStyle name="Cellule liée 2" xfId="113"/>
    <cellStyle name="Century" xfId="114"/>
    <cellStyle name="Column Headings" xfId="115"/>
    <cellStyle name="Coma1" xfId="116"/>
    <cellStyle name="Coma1 2" xfId="117"/>
    <cellStyle name="Comma [0]_1995" xfId="118"/>
    <cellStyle name="Comma [1]" xfId="119"/>
    <cellStyle name="Comma [1] 2" xfId="120"/>
    <cellStyle name="Comma [2]" xfId="121"/>
    <cellStyle name="Comma [2] 2" xfId="122"/>
    <cellStyle name="Comma [3]" xfId="123"/>
    <cellStyle name="Comma [3] 2" xfId="124"/>
    <cellStyle name="Comma, 1 dec" xfId="125"/>
    <cellStyle name="Comma, 1 dec 2" xfId="126"/>
    <cellStyle name="Comma_1995" xfId="127"/>
    <cellStyle name="Comma0" xfId="128"/>
    <cellStyle name="Comma0 2" xfId="129"/>
    <cellStyle name="Commentaire 2" xfId="130"/>
    <cellStyle name="Company Name" xfId="131"/>
    <cellStyle name="Company Name 2" xfId="132"/>
    <cellStyle name="Control Check" xfId="133"/>
    <cellStyle name="Copied_Input" xfId="134"/>
    <cellStyle name="Cover Date" xfId="135"/>
    <cellStyle name="Cover Subtitle" xfId="136"/>
    <cellStyle name="Cover Title" xfId="137"/>
    <cellStyle name="Currency [0]_1995" xfId="138"/>
    <cellStyle name="Currency [1]" xfId="139"/>
    <cellStyle name="Currency [1] 2" xfId="140"/>
    <cellStyle name="Currency [2]" xfId="141"/>
    <cellStyle name="Currency [2] 2" xfId="142"/>
    <cellStyle name="Currency [3]" xfId="143"/>
    <cellStyle name="Currency [3] 2" xfId="144"/>
    <cellStyle name="Currency_1995" xfId="145"/>
    <cellStyle name="Currency0" xfId="146"/>
    <cellStyle name="Currency0 2" xfId="147"/>
    <cellStyle name="Currsmall" xfId="148"/>
    <cellStyle name="D0LARES" xfId="149"/>
    <cellStyle name="D0LARES 2" xfId="150"/>
    <cellStyle name="Data Link" xfId="151"/>
    <cellStyle name="Data Link 2" xfId="152"/>
    <cellStyle name="Data_Calculation" xfId="153"/>
    <cellStyle name="Date" xfId="154"/>
    <cellStyle name="Date [mmm-yy]" xfId="155"/>
    <cellStyle name="Date [mmm-yy] 2" xfId="156"/>
    <cellStyle name="Date 2" xfId="157"/>
    <cellStyle name="Date_02 - Synthèse Wanadoo" xfId="158"/>
    <cellStyle name="Datum" xfId="159"/>
    <cellStyle name="Datum 2" xfId="160"/>
    <cellStyle name="decim" xfId="161"/>
    <cellStyle name="decimal" xfId="162"/>
    <cellStyle name="decimal 2" xfId="163"/>
    <cellStyle name="DeltaCumul" xfId="164"/>
    <cellStyle name="Dezimal [0]_Formular (2)" xfId="165"/>
    <cellStyle name="Dezimal_airt-rev" xfId="166"/>
    <cellStyle name="Dia" xfId="167"/>
    <cellStyle name="Dia 2" xfId="168"/>
    <cellStyle name="Dollar" xfId="169"/>
    <cellStyle name="Dollars" xfId="170"/>
    <cellStyle name="Dollars 2" xfId="171"/>
    <cellStyle name="Double Accounting" xfId="172"/>
    <cellStyle name="Download" xfId="173"/>
    <cellStyle name="Encabez1" xfId="174"/>
    <cellStyle name="Encabez1 2" xfId="175"/>
    <cellStyle name="Encabez2" xfId="176"/>
    <cellStyle name="Encabez2 2" xfId="177"/>
    <cellStyle name="ent" xfId="178"/>
    <cellStyle name="En-tête 1" xfId="179"/>
    <cellStyle name="En-tête 1 2" xfId="180"/>
    <cellStyle name="En-tête 2" xfId="181"/>
    <cellStyle name="En-tête 2 2" xfId="182"/>
    <cellStyle name="Entier court" xfId="183"/>
    <cellStyle name="entrada" xfId="184"/>
    <cellStyle name="entrada 2" xfId="185"/>
    <cellStyle name="Entrée 2" xfId="186"/>
    <cellStyle name="ERX_2GE" xfId="187"/>
    <cellStyle name="Euro" xfId="188"/>
    <cellStyle name="Euro 2" xfId="189"/>
    <cellStyle name="EY House" xfId="190"/>
    <cellStyle name="Fijo" xfId="191"/>
    <cellStyle name="Fijo 2" xfId="192"/>
    <cellStyle name="Financier0" xfId="193"/>
    <cellStyle name="Financier0 2" xfId="194"/>
    <cellStyle name="Financiero" xfId="195"/>
    <cellStyle name="Financiero 2" xfId="196"/>
    <cellStyle name="Fixed" xfId="197"/>
    <cellStyle name="Fixed 2" xfId="198"/>
    <cellStyle name="Fixlong" xfId="199"/>
    <cellStyle name="Fixlong 2" xfId="200"/>
    <cellStyle name="Footer SBILogo1" xfId="201"/>
    <cellStyle name="Footer SBILogo2" xfId="202"/>
    <cellStyle name="Footnote" xfId="203"/>
    <cellStyle name="Footnote Reference" xfId="204"/>
    <cellStyle name="Formula" xfId="205"/>
    <cellStyle name="Formula 2" xfId="206"/>
    <cellStyle name="from Input Sheet" xfId="207"/>
    <cellStyle name="From Project Models" xfId="208"/>
    <cellStyle name="From Project Models 2" xfId="209"/>
    <cellStyle name="G10" xfId="210"/>
    <cellStyle name="G10 2" xfId="211"/>
    <cellStyle name="Grey" xfId="212"/>
    <cellStyle name="Grey 2" xfId="213"/>
    <cellStyle name="H 2" xfId="214"/>
    <cellStyle name="hard no." xfId="215"/>
    <cellStyle name="hard no. 2" xfId="216"/>
    <cellStyle name="Header" xfId="217"/>
    <cellStyle name="Header Draft Stamp" xfId="218"/>
    <cellStyle name="Header_Back up forecast 02" xfId="219"/>
    <cellStyle name="Header1" xfId="220"/>
    <cellStyle name="Header2" xfId="221"/>
    <cellStyle name="header3" xfId="222"/>
    <cellStyle name="header3 2" xfId="223"/>
    <cellStyle name="Heading" xfId="224"/>
    <cellStyle name="Heading 1" xfId="225"/>
    <cellStyle name="Heading 1 Above" xfId="226"/>
    <cellStyle name="Heading 1_BP HE 25-05-07" xfId="227"/>
    <cellStyle name="Heading 1+" xfId="228"/>
    <cellStyle name="Heading 2" xfId="229"/>
    <cellStyle name="Heading 2 Below" xfId="230"/>
    <cellStyle name="Heading 2 Below 2" xfId="231"/>
    <cellStyle name="Heading 2_BP HE 25-05-07" xfId="232"/>
    <cellStyle name="Heading 2+" xfId="233"/>
    <cellStyle name="Heading 3" xfId="234"/>
    <cellStyle name="Heading 3+" xfId="235"/>
    <cellStyle name="Heading1" xfId="236"/>
    <cellStyle name="Heading1 2" xfId="237"/>
    <cellStyle name="Heading2" xfId="238"/>
    <cellStyle name="hidden" xfId="239"/>
    <cellStyle name="hidden 2" xfId="240"/>
    <cellStyle name="Highlight" xfId="241"/>
    <cellStyle name="Hipervínculo visitado_Formato1" xfId="242"/>
    <cellStyle name="Hipervínculo_Formato1" xfId="243"/>
    <cellStyle name="Hyperlink_Financial Information Feb15_02" xfId="244"/>
    <cellStyle name="Input" xfId="245"/>
    <cellStyle name="Input [yellow]" xfId="246"/>
    <cellStyle name="Input [yellow] 2" xfId="247"/>
    <cellStyle name="Input 2" xfId="248"/>
    <cellStyle name="Input Cells" xfId="249"/>
    <cellStyle name="Input Normal" xfId="250"/>
    <cellStyle name="Input Normal 2" xfId="251"/>
    <cellStyle name="Input Percent" xfId="252"/>
    <cellStyle name="Input Percent 2" xfId="253"/>
    <cellStyle name="input value" xfId="254"/>
    <cellStyle name="input value 2" xfId="255"/>
    <cellStyle name="Input_807 Prévalo Mini NRA ZO PPP 33" xfId="256"/>
    <cellStyle name="Input1" xfId="257"/>
    <cellStyle name="Input1 2" xfId="258"/>
    <cellStyle name="Input2" xfId="259"/>
    <cellStyle name="Input2 2" xfId="260"/>
    <cellStyle name="InputCurrency" xfId="261"/>
    <cellStyle name="InputNormal" xfId="262"/>
    <cellStyle name="Inputs" xfId="263"/>
    <cellStyle name="Inputs2" xfId="264"/>
    <cellStyle name="Insatisfaisant 2" xfId="265"/>
    <cellStyle name="item2" xfId="266"/>
    <cellStyle name="item2 2" xfId="267"/>
    <cellStyle name="Jason" xfId="268"/>
    <cellStyle name="Jason 2" xfId="269"/>
    <cellStyle name="Javier" xfId="270"/>
    <cellStyle name="Javier 2" xfId="271"/>
    <cellStyle name="K_Dollar" xfId="272"/>
    <cellStyle name="K_Euro" xfId="273"/>
    <cellStyle name="K_Euro_Delta" xfId="274"/>
    <cellStyle name="Komma [0]_Assumptions" xfId="275"/>
    <cellStyle name="Komma_Assumptions" xfId="276"/>
    <cellStyle name="Link" xfId="277"/>
    <cellStyle name="Link 2" xfId="278"/>
    <cellStyle name="Linked Cells" xfId="279"/>
    <cellStyle name="m1" xfId="280"/>
    <cellStyle name="m1 2" xfId="281"/>
    <cellStyle name="Migliaia (0)_1_netsi9" xfId="282"/>
    <cellStyle name="Migliaia_1_netsi9" xfId="283"/>
    <cellStyle name="Millares [0]_0201VRV0411-4 Uni2 (Mantenimiento global)" xfId="284"/>
    <cellStyle name="Millares [00]" xfId="285"/>
    <cellStyle name="Millares_0201VRV0411-4 Uni2 (Mantenimiento global)" xfId="286"/>
    <cellStyle name="Milliers" xfId="1" builtinId="3"/>
    <cellStyle name="Milliers 2" xfId="5"/>
    <cellStyle name="Milliers 3" xfId="287"/>
    <cellStyle name="Milliers 3 2" xfId="288"/>
    <cellStyle name="Milliers 4" xfId="289"/>
    <cellStyle name="Milliers 6" xfId="290"/>
    <cellStyle name="Milliers 6 2" xfId="291"/>
    <cellStyle name="Milliers PERSO" xfId="292"/>
    <cellStyle name="Milliers PERSO 2" xfId="293"/>
    <cellStyle name="mod1" xfId="294"/>
    <cellStyle name="Model_Calculation" xfId="295"/>
    <cellStyle name="modelo1" xfId="296"/>
    <cellStyle name="Moeda [0]_CFADS.xls Gráfico 1" xfId="297"/>
    <cellStyle name="Moeda_CFADS.xls Gráfico 1" xfId="298"/>
    <cellStyle name="Moneda [0]_0201VRV0411-4 Uni2 (Mantenimiento global)" xfId="299"/>
    <cellStyle name="Moneda_0201VRV0411-4 Uni2 (Mantenimiento global)" xfId="300"/>
    <cellStyle name="Monétaire" xfId="6" builtinId="4"/>
    <cellStyle name="Monetaire [0]_Large" xfId="301"/>
    <cellStyle name="Monetaire_Large" xfId="302"/>
    <cellStyle name="Monétaire0" xfId="303"/>
    <cellStyle name="Monétaire0 2" xfId="304"/>
    <cellStyle name="Monetario" xfId="305"/>
    <cellStyle name="Monetario 2" xfId="306"/>
    <cellStyle name="Multiple" xfId="307"/>
    <cellStyle name="Multiple [1]" xfId="308"/>
    <cellStyle name="Multiple [1] 2" xfId="309"/>
    <cellStyle name="Multiple 2" xfId="310"/>
    <cellStyle name="Multiple_02 - Synthèse Wanadoo" xfId="311"/>
    <cellStyle name="n" xfId="312"/>
    <cellStyle name="n 2" xfId="313"/>
    <cellStyle name="n_02 - Synthèse Wanadoo" xfId="314"/>
    <cellStyle name="n_02 - Synthèse Wanadoo 2" xfId="315"/>
    <cellStyle name="n_Flash September eresMas" xfId="316"/>
    <cellStyle name="n_Flash September eresMas 2" xfId="317"/>
    <cellStyle name="n_Flash September eresMas_02 - Synthèse Wanadoo" xfId="318"/>
    <cellStyle name="n_Flash September eresMas_02 - Synthèse Wanadoo 2" xfId="319"/>
    <cellStyle name="Name" xfId="320"/>
    <cellStyle name="Nb" xfId="321"/>
    <cellStyle name="Neutre 2" xfId="322"/>
    <cellStyle name="Never Changes" xfId="323"/>
    <cellStyle name="no dec" xfId="324"/>
    <cellStyle name="no dec 2" xfId="325"/>
    <cellStyle name="NORAYAS" xfId="326"/>
    <cellStyle name="Normal" xfId="0" builtinId="0"/>
    <cellStyle name="Normal - Style1" xfId="327"/>
    <cellStyle name="Normal - Style1 2" xfId="328"/>
    <cellStyle name="Normal 2" xfId="3"/>
    <cellStyle name="Normal 2 2" xfId="329"/>
    <cellStyle name="Normal 2 3" xfId="330"/>
    <cellStyle name="Normal 2_tvx-site" xfId="331"/>
    <cellStyle name="Normal 3" xfId="332"/>
    <cellStyle name="Normal 3 2" xfId="333"/>
    <cellStyle name="Normal 4" xfId="334"/>
    <cellStyle name="Normal 4 2" xfId="335"/>
    <cellStyle name="Normal 5" xfId="336"/>
    <cellStyle name="Normal 5 2" xfId="337"/>
    <cellStyle name="Normal 6" xfId="338"/>
    <cellStyle name="Normal 6 2" xfId="339"/>
    <cellStyle name="Normal 7" xfId="340"/>
    <cellStyle name="Normal 7 2" xfId="341"/>
    <cellStyle name="Normal 8" xfId="342"/>
    <cellStyle name="Normal 9" xfId="343"/>
    <cellStyle name="Normale_1_netsi9" xfId="344"/>
    <cellStyle name="NormalHelv" xfId="345"/>
    <cellStyle name="Normalny_Ferrum . Valuation . CA IB . 8 " xfId="346"/>
    <cellStyle name="number" xfId="347"/>
    <cellStyle name="Œ…‹æØ‚è [0.00]_Region Orders (2)" xfId="348"/>
    <cellStyle name="Œ…‹æØ‚è_Region Orders (2)" xfId="349"/>
    <cellStyle name="Onedec" xfId="350"/>
    <cellStyle name="Out_range" xfId="351"/>
    <cellStyle name="Output Amounts" xfId="352"/>
    <cellStyle name="Output Amounts 2" xfId="353"/>
    <cellStyle name="Output Line Items" xfId="354"/>
    <cellStyle name="Output Line Items 2" xfId="355"/>
    <cellStyle name="OverHead" xfId="356"/>
    <cellStyle name="OverHead 2" xfId="357"/>
    <cellStyle name="P&amp;L Numbers" xfId="358"/>
    <cellStyle name="Page Heading" xfId="359"/>
    <cellStyle name="Page Heading 2" xfId="360"/>
    <cellStyle name="Page Heading Large" xfId="361"/>
    <cellStyle name="Page Heading Large 2" xfId="362"/>
    <cellStyle name="Page Heading Small" xfId="363"/>
    <cellStyle name="Page Heading Small 2" xfId="364"/>
    <cellStyle name="Page Heading_02 - Synthèse Wanadoo" xfId="365"/>
    <cellStyle name="Page Number" xfId="366"/>
    <cellStyle name="pc1" xfId="367"/>
    <cellStyle name="pc1 2" xfId="368"/>
    <cellStyle name="pcent" xfId="369"/>
    <cellStyle name="pcent 2" xfId="370"/>
    <cellStyle name="pct_sub" xfId="371"/>
    <cellStyle name="per.style" xfId="372"/>
    <cellStyle name="per.style 2" xfId="373"/>
    <cellStyle name="Percent [0%]" xfId="374"/>
    <cellStyle name="Percent [0%] 2" xfId="375"/>
    <cellStyle name="Percent [0.00%]" xfId="376"/>
    <cellStyle name="Percent [0.00%] 2" xfId="377"/>
    <cellStyle name="Percent [0]" xfId="378"/>
    <cellStyle name="Percent [0] 2" xfId="379"/>
    <cellStyle name="Percent [1]" xfId="380"/>
    <cellStyle name="Percent [1] 2" xfId="381"/>
    <cellStyle name="Percent [2]" xfId="382"/>
    <cellStyle name="Percent [2] 2" xfId="383"/>
    <cellStyle name="Percent Hard" xfId="384"/>
    <cellStyle name="Percent Hard 2" xfId="385"/>
    <cellStyle name="Percent_Analysis for Presentation" xfId="386"/>
    <cellStyle name="Perlong" xfId="387"/>
    <cellStyle name="Personnalisé" xfId="388"/>
    <cellStyle name="Personnalisé 2" xfId="389"/>
    <cellStyle name="PLAN1" xfId="390"/>
    <cellStyle name="Porcentaje" xfId="391"/>
    <cellStyle name="Porcentaje 2" xfId="392"/>
    <cellStyle name="Pounds" xfId="393"/>
    <cellStyle name="Pounds (0)" xfId="394"/>
    <cellStyle name="Pounds (0) 2" xfId="395"/>
    <cellStyle name="Pounds 2" xfId="396"/>
    <cellStyle name="Pounds_02 - Synthèse Wanadoo" xfId="397"/>
    <cellStyle name="Pourcentage" xfId="2" builtinId="5"/>
    <cellStyle name="Pourcentage 2" xfId="398"/>
    <cellStyle name="Pourcentage 2 2" xfId="399"/>
    <cellStyle name="Pourcentage 3" xfId="4"/>
    <cellStyle name="Pourcentage 4" xfId="400"/>
    <cellStyle name="Pourcentage,0%" xfId="401"/>
    <cellStyle name="Price" xfId="402"/>
    <cellStyle name="Price  .00" xfId="403"/>
    <cellStyle name="Price  .00 2" xfId="404"/>
    <cellStyle name="Price 2" xfId="405"/>
    <cellStyle name="Price_PERSONAL" xfId="406"/>
    <cellStyle name="Private" xfId="407"/>
    <cellStyle name="Private1" xfId="408"/>
    <cellStyle name="Private1 2" xfId="409"/>
    <cellStyle name="PropGenCurrencyFormat" xfId="410"/>
    <cellStyle name="PropGenCurrencyFormat 2" xfId="411"/>
    <cellStyle name="Prozent_Anadat" xfId="412"/>
    <cellStyle name="Qté calculées" xfId="413"/>
    <cellStyle name="QTé entrées" xfId="414"/>
    <cellStyle name="Qty" xfId="415"/>
    <cellStyle name="Quantity" xfId="416"/>
    <cellStyle name="Quantity 2" xfId="417"/>
    <cellStyle name="Rack_kit" xfId="418"/>
    <cellStyle name="results" xfId="419"/>
    <cellStyle name="Results % 3 dp" xfId="420"/>
    <cellStyle name="Results % 3 dp 2" xfId="421"/>
    <cellStyle name="results 2" xfId="422"/>
    <cellStyle name="Results 3 dp" xfId="423"/>
    <cellStyle name="Results 3 dp 2" xfId="424"/>
    <cellStyle name="results_02 - Synthèse Wanadoo" xfId="425"/>
    <cellStyle name="Right" xfId="426"/>
    <cellStyle name="Right 2" xfId="427"/>
    <cellStyle name="rouge" xfId="428"/>
    <cellStyle name="Row Headings" xfId="429"/>
    <cellStyle name="Satisfaisant 2" xfId="430"/>
    <cellStyle name="Section name" xfId="431"/>
    <cellStyle name="Section name 2" xfId="432"/>
    <cellStyle name="Sensitivity" xfId="433"/>
    <cellStyle name="Sensitivity 2" xfId="434"/>
    <cellStyle name="Separador de milhares [0]_IGP-M" xfId="435"/>
    <cellStyle name="Separador de milhares_IGP-M" xfId="436"/>
    <cellStyle name="Shaded" xfId="437"/>
    <cellStyle name="Shaded 2" xfId="438"/>
    <cellStyle name="Single Accounting" xfId="439"/>
    <cellStyle name="Single Accounting 2" xfId="440"/>
    <cellStyle name="SMS" xfId="441"/>
    <cellStyle name="Sortie 2" xfId="442"/>
    <cellStyle name="Spreadsheet title" xfId="443"/>
    <cellStyle name="Spreadsheet title 2" xfId="444"/>
    <cellStyle name="Standaard_Assumptions" xfId="445"/>
    <cellStyle name="Standard_airt-rev" xfId="446"/>
    <cellStyle name="style" xfId="447"/>
    <cellStyle name="Style 1" xfId="448"/>
    <cellStyle name="Style 2" xfId="449"/>
    <cellStyle name="Style 3" xfId="450"/>
    <cellStyle name="style 4" xfId="451"/>
    <cellStyle name="style1" xfId="452"/>
    <cellStyle name="style1 2" xfId="453"/>
    <cellStyle name="style2" xfId="454"/>
    <cellStyle name="style2 2" xfId="455"/>
    <cellStyle name="subcalc" xfId="456"/>
    <cellStyle name="subcalc 2" xfId="457"/>
    <cellStyle name="Sum" xfId="458"/>
    <cellStyle name="Sum 2" xfId="459"/>
    <cellStyle name="Summary" xfId="460"/>
    <cellStyle name="Table Col Head" xfId="461"/>
    <cellStyle name="Table Head" xfId="462"/>
    <cellStyle name="Table Source" xfId="463"/>
    <cellStyle name="Table Sub Head" xfId="464"/>
    <cellStyle name="Table Text" xfId="465"/>
    <cellStyle name="Table Text 2" xfId="466"/>
    <cellStyle name="Table Title" xfId="467"/>
    <cellStyle name="Table Units" xfId="468"/>
    <cellStyle name="TableBase" xfId="469"/>
    <cellStyle name="TableHead" xfId="470"/>
    <cellStyle name="test" xfId="471"/>
    <cellStyle name="Text" xfId="472"/>
    <cellStyle name="Text 1" xfId="473"/>
    <cellStyle name="Text 2" xfId="474"/>
    <cellStyle name="Text Head 1" xfId="475"/>
    <cellStyle name="Text Head 2" xfId="476"/>
    <cellStyle name="Text Indent 1" xfId="477"/>
    <cellStyle name="Text Indent 2" xfId="478"/>
    <cellStyle name="Texte explicatif 2" xfId="479"/>
    <cellStyle name="þ_x001d_ð &amp;ý&amp;†ýG_x0008_€_x0009_X_x000a__x0007__x0001__x0001_" xfId="480"/>
    <cellStyle name="þ_x001d_ð &amp;ý&amp;†ýG_x0008_€_x0009_X_x000a__x0007__x0001__x0001_ 2" xfId="481"/>
    <cellStyle name="Thousand" xfId="482"/>
    <cellStyle name="Thousand[0]" xfId="483"/>
    <cellStyle name="Thousand_FTPLISS8" xfId="484"/>
    <cellStyle name="Time" xfId="485"/>
    <cellStyle name="Time 2" xfId="486"/>
    <cellStyle name="Times 10" xfId="487"/>
    <cellStyle name="Times 10 2" xfId="488"/>
    <cellStyle name="Times 12" xfId="489"/>
    <cellStyle name="Title" xfId="490"/>
    <cellStyle name="Titles" xfId="491"/>
    <cellStyle name="Titles 2" xfId="492"/>
    <cellStyle name="Titre 1" xfId="493"/>
    <cellStyle name="Titre 2" xfId="494"/>
    <cellStyle name="Titre 3" xfId="495"/>
    <cellStyle name="Titre 1 2" xfId="496"/>
    <cellStyle name="Titre 2 2" xfId="497"/>
    <cellStyle name="Titre 3 2" xfId="498"/>
    <cellStyle name="Titre 4 2" xfId="499"/>
    <cellStyle name="titre1" xfId="500"/>
    <cellStyle name="titre1 2" xfId="501"/>
    <cellStyle name="Titre2" xfId="502"/>
    <cellStyle name="Titre2 2" xfId="503"/>
    <cellStyle name="titre4" xfId="504"/>
    <cellStyle name="titre4 2" xfId="505"/>
    <cellStyle name="Titres" xfId="506"/>
    <cellStyle name="Titres 2" xfId="507"/>
    <cellStyle name="To Financials" xfId="508"/>
    <cellStyle name="To Financials 2" xfId="509"/>
    <cellStyle name="To_Financial_statements" xfId="510"/>
    <cellStyle name="TOC 1" xfId="511"/>
    <cellStyle name="TOC 2" xfId="512"/>
    <cellStyle name="Tocopilla" xfId="513"/>
    <cellStyle name="Total 2" xfId="514"/>
    <cellStyle name="Uhrzeit" xfId="515"/>
    <cellStyle name="Uhrzeit 2" xfId="516"/>
    <cellStyle name="Undefined" xfId="517"/>
    <cellStyle name="UNITS" xfId="518"/>
    <cellStyle name="UNITS 2" xfId="519"/>
    <cellStyle name="Unprot" xfId="520"/>
    <cellStyle name="Unprot 2" xfId="521"/>
    <cellStyle name="Unprot$" xfId="522"/>
    <cellStyle name="Unprot$ 2" xfId="523"/>
    <cellStyle name="Unprot_COPE DIS Sep 14" xfId="524"/>
    <cellStyle name="Unprotect" xfId="525"/>
    <cellStyle name="Unprotect 2" xfId="526"/>
    <cellStyle name="Valuta (0)_1_netsi9" xfId="527"/>
    <cellStyle name="Valuta [0]_Assumptions" xfId="528"/>
    <cellStyle name="Valuta_1_netsi9" xfId="529"/>
    <cellStyle name="Vérification 2" xfId="530"/>
    <cellStyle name="Vertex42 Style" xfId="531"/>
    <cellStyle name="Vide" xfId="532"/>
    <cellStyle name="Vide 2" xfId="533"/>
    <cellStyle name="Virgule fixe" xfId="534"/>
    <cellStyle name="Virgule fixe 2" xfId="535"/>
    <cellStyle name="W?hrung [0]_NEGS" xfId="536"/>
    <cellStyle name="W?hrung_NEGS" xfId="537"/>
    <cellStyle name="Währung [0]_IPIS-generique" xfId="538"/>
    <cellStyle name="Währung_airt-rev" xfId="539"/>
    <cellStyle name="White" xfId="540"/>
    <cellStyle name="White 2" xfId="541"/>
    <cellStyle name="WhitePattern" xfId="542"/>
    <cellStyle name="WhitePattern1" xfId="543"/>
    <cellStyle name="WhiteText" xfId="544"/>
    <cellStyle name="WhiteText 2" xfId="545"/>
    <cellStyle name="Year" xfId="546"/>
    <cellStyle name="Year 2" xfId="547"/>
    <cellStyle name="Yen" xfId="548"/>
    <cellStyle name="Yen 2" xfId="549"/>
    <cellStyle name="콤마 [0]_Pricing" xfId="550"/>
    <cellStyle name="一般_P&amp;L_AW" xfId="551"/>
    <cellStyle name="桁区切り [0.00]_ASCOT_Assumption_4" xfId="552"/>
    <cellStyle name="桁区切り_Book3" xfId="553"/>
    <cellStyle name="標準_ASCOT_Assumption_4" xfId="554"/>
    <cellStyle name="通貨 [0.00]_Forecast Issue 4b sent 31_01_99" xfId="555"/>
    <cellStyle name="通貨_Forecast Issue 4b sent 31_01_99" xfId="556"/>
  </cellStyles>
  <dxfs count="5">
    <dxf>
      <fill>
        <patternFill>
          <bgColor rgb="FFD10024"/>
        </patternFill>
      </fill>
    </dxf>
    <dxf>
      <fill>
        <patternFill>
          <fgColor auto="1"/>
          <bgColor rgb="FFFF0000"/>
        </patternFill>
      </fill>
    </dxf>
    <dxf>
      <fill>
        <patternFill>
          <fgColor auto="1"/>
          <bgColor rgb="FFFF0000"/>
        </patternFill>
      </fill>
    </dxf>
    <dxf>
      <font>
        <color auto="1"/>
      </font>
    </dxf>
    <dxf>
      <font>
        <strike/>
      </font>
    </dxf>
  </dxfs>
  <tableStyles count="0" defaultTableStyle="TableStyleMedium2" defaultPivotStyle="PivotStyleLight16"/>
  <colors>
    <mruColors>
      <color rgb="FFD10024"/>
      <color rgb="FFCC0000"/>
      <color rgb="FF9C9D9F"/>
      <color rgb="FF495C71"/>
      <color rgb="FF0000FF"/>
      <color rgb="FFFF5050"/>
      <color rgb="FFA5002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lineChart>
        <c:grouping val="standard"/>
        <c:varyColors val="0"/>
        <c:ser>
          <c:idx val="0"/>
          <c:order val="0"/>
          <c:tx>
            <c:strRef>
              <c:f>Hypothèses!$A$28</c:f>
              <c:strCache>
                <c:ptCount val="1"/>
                <c:pt idx="0">
                  <c:v>Coefficient ex-post :</c:v>
                </c:pt>
              </c:strCache>
            </c:strRef>
          </c:tx>
          <c:spPr>
            <a:ln>
              <a:solidFill>
                <a:srgbClr val="495C71"/>
              </a:solidFill>
            </a:ln>
          </c:spPr>
          <c:marker>
            <c:symbol val="none"/>
          </c:marker>
          <c:val>
            <c:numRef>
              <c:f>Hypothèses!$D$28:$BA$28</c:f>
              <c:numCache>
                <c:formatCode>0.00</c:formatCode>
                <c:ptCount val="50"/>
                <c:pt idx="0">
                  <c:v>1</c:v>
                </c:pt>
                <c:pt idx="1">
                  <c:v>1.1210580162503534</c:v>
                </c:pt>
                <c:pt idx="2">
                  <c:v>1.2471638346360345</c:v>
                </c:pt>
                <c:pt idx="3">
                  <c:v>1.3740457802738204</c:v>
                </c:pt>
                <c:pt idx="4">
                  <c:v>1.4333087542720564</c:v>
                </c:pt>
                <c:pt idx="5">
                  <c:v>1.4764717733760253</c:v>
                </c:pt>
                <c:pt idx="6">
                  <c:v>1.5020597478330207</c:v>
                </c:pt>
                <c:pt idx="7">
                  <c:v>1.5112620537116042</c:v>
                </c:pt>
                <c:pt idx="8">
                  <c:v>1.5073693829384929</c:v>
                </c:pt>
                <c:pt idx="9">
                  <c:v>1.490804748313969</c:v>
                </c:pt>
                <c:pt idx="10">
                  <c:v>1.4632513551263955</c:v>
                </c:pt>
                <c:pt idx="11">
                  <c:v>1.4255914405609986</c:v>
                </c:pt>
                <c:pt idx="12">
                  <c:v>1.3794232998693141</c:v>
                </c:pt>
                <c:pt idx="13">
                  <c:v>1.3267015448220636</c:v>
                </c:pt>
                <c:pt idx="14">
                  <c:v>1.2660314301666338</c:v>
                </c:pt>
                <c:pt idx="15">
                  <c:v>1.1977761634664439</c:v>
                </c:pt>
                <c:pt idx="16">
                  <c:v>1.1218677624652438</c:v>
                </c:pt>
                <c:pt idx="17">
                  <c:v>1.0369922218188041</c:v>
                </c:pt>
                <c:pt idx="18">
                  <c:v>0.94398683026173091</c:v>
                </c:pt>
                <c:pt idx="19">
                  <c:v>0.84089415408869839</c:v>
                </c:pt>
                <c:pt idx="20">
                  <c:v>0.72855235000367535</c:v>
                </c:pt>
                <c:pt idx="21">
                  <c:v>0.60542103031784844</c:v>
                </c:pt>
                <c:pt idx="22">
                  <c:v>0.47125352269529941</c:v>
                </c:pt>
                <c:pt idx="23">
                  <c:v>0.4</c:v>
                </c:pt>
                <c:pt idx="24">
                  <c:v>0.4</c:v>
                </c:pt>
                <c:pt idx="25">
                  <c:v>0.4</c:v>
                </c:pt>
                <c:pt idx="26">
                  <c:v>0.4</c:v>
                </c:pt>
                <c:pt idx="27">
                  <c:v>0.4</c:v>
                </c:pt>
                <c:pt idx="28">
                  <c:v>0.4</c:v>
                </c:pt>
                <c:pt idx="29">
                  <c:v>0.4</c:v>
                </c:pt>
                <c:pt idx="30">
                  <c:v>0.4</c:v>
                </c:pt>
                <c:pt idx="31">
                  <c:v>0.4</c:v>
                </c:pt>
                <c:pt idx="32">
                  <c:v>0.4</c:v>
                </c:pt>
                <c:pt idx="33">
                  <c:v>0.4</c:v>
                </c:pt>
                <c:pt idx="34">
                  <c:v>0.4</c:v>
                </c:pt>
                <c:pt idx="35">
                  <c:v>0.4</c:v>
                </c:pt>
                <c:pt idx="36">
                  <c:v>0.4</c:v>
                </c:pt>
                <c:pt idx="37">
                  <c:v>0.4</c:v>
                </c:pt>
                <c:pt idx="38">
                  <c:v>0.4</c:v>
                </c:pt>
                <c:pt idx="39">
                  <c:v>0.4</c:v>
                </c:pt>
                <c:pt idx="40">
                  <c:v>0.4</c:v>
                </c:pt>
                <c:pt idx="41">
                  <c:v>0.4</c:v>
                </c:pt>
                <c:pt idx="42">
                  <c:v>0.4</c:v>
                </c:pt>
                <c:pt idx="43">
                  <c:v>0.4</c:v>
                </c:pt>
                <c:pt idx="44">
                  <c:v>0.4</c:v>
                </c:pt>
                <c:pt idx="45">
                  <c:v>0.4</c:v>
                </c:pt>
                <c:pt idx="46">
                  <c:v>0.4</c:v>
                </c:pt>
                <c:pt idx="47">
                  <c:v>0.4</c:v>
                </c:pt>
                <c:pt idx="48">
                  <c:v>0.4</c:v>
                </c:pt>
                <c:pt idx="49">
                  <c:v>0.4</c:v>
                </c:pt>
              </c:numCache>
            </c:numRef>
          </c:val>
          <c:smooth val="0"/>
        </c:ser>
        <c:dLbls>
          <c:showLegendKey val="0"/>
          <c:showVal val="0"/>
          <c:showCatName val="0"/>
          <c:showSerName val="0"/>
          <c:showPercent val="0"/>
          <c:showBubbleSize val="0"/>
        </c:dLbls>
        <c:marker val="1"/>
        <c:smooth val="0"/>
        <c:axId val="130726400"/>
        <c:axId val="108464960"/>
      </c:lineChart>
      <c:catAx>
        <c:axId val="130726400"/>
        <c:scaling>
          <c:orientation val="minMax"/>
        </c:scaling>
        <c:delete val="0"/>
        <c:axPos val="b"/>
        <c:majorTickMark val="out"/>
        <c:minorTickMark val="none"/>
        <c:tickLblPos val="nextTo"/>
        <c:crossAx val="108464960"/>
        <c:crosses val="autoZero"/>
        <c:auto val="1"/>
        <c:lblAlgn val="ctr"/>
        <c:lblOffset val="100"/>
        <c:noMultiLvlLbl val="0"/>
      </c:catAx>
      <c:valAx>
        <c:axId val="108464960"/>
        <c:scaling>
          <c:orientation val="minMax"/>
        </c:scaling>
        <c:delete val="0"/>
        <c:axPos val="l"/>
        <c:majorGridlines/>
        <c:numFmt formatCode="0.00" sourceLinked="1"/>
        <c:majorTickMark val="out"/>
        <c:minorTickMark val="none"/>
        <c:tickLblPos val="nextTo"/>
        <c:crossAx val="130726400"/>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Lignes programmées (en flux unitaires) :</a:t>
            </a:r>
          </a:p>
        </c:rich>
      </c:tx>
      <c:layout/>
      <c:overlay val="0"/>
    </c:title>
    <c:autoTitleDeleted val="0"/>
    <c:plotArea>
      <c:layout/>
      <c:lineChart>
        <c:grouping val="standard"/>
        <c:varyColors val="0"/>
        <c:ser>
          <c:idx val="0"/>
          <c:order val="0"/>
          <c:tx>
            <c:strRef>
              <c:f>Hypothèses!$C$11</c:f>
              <c:strCache>
                <c:ptCount val="1"/>
                <c:pt idx="0">
                  <c:v>Exemple 1</c:v>
                </c:pt>
              </c:strCache>
            </c:strRef>
          </c:tx>
          <c:spPr>
            <a:ln>
              <a:solidFill>
                <a:srgbClr val="495C71"/>
              </a:solidFill>
            </a:ln>
          </c:spPr>
          <c:marker>
            <c:symbol val="none"/>
          </c:marker>
          <c:val>
            <c:numRef>
              <c:f>Hypothèses!$D$11:$M$11</c:f>
            </c:numRef>
          </c:val>
          <c:smooth val="0"/>
        </c:ser>
        <c:ser>
          <c:idx val="1"/>
          <c:order val="1"/>
          <c:tx>
            <c:strRef>
              <c:f>Hypothèses!$C$12</c:f>
              <c:strCache>
                <c:ptCount val="1"/>
                <c:pt idx="0">
                  <c:v>Exemple 2</c:v>
                </c:pt>
              </c:strCache>
            </c:strRef>
          </c:tx>
          <c:spPr>
            <a:ln>
              <a:solidFill>
                <a:srgbClr val="D10024"/>
              </a:solidFill>
            </a:ln>
          </c:spPr>
          <c:marker>
            <c:symbol val="none"/>
          </c:marker>
          <c:val>
            <c:numRef>
              <c:f>Hypothèses!$D$12:$M$12</c:f>
            </c:numRef>
          </c:val>
          <c:smooth val="0"/>
        </c:ser>
        <c:dLbls>
          <c:showLegendKey val="0"/>
          <c:showVal val="0"/>
          <c:showCatName val="0"/>
          <c:showSerName val="0"/>
          <c:showPercent val="0"/>
          <c:showBubbleSize val="0"/>
        </c:dLbls>
        <c:marker val="1"/>
        <c:smooth val="0"/>
        <c:axId val="43974656"/>
        <c:axId val="108466688"/>
      </c:lineChart>
      <c:catAx>
        <c:axId val="43974656"/>
        <c:scaling>
          <c:orientation val="minMax"/>
        </c:scaling>
        <c:delete val="0"/>
        <c:axPos val="b"/>
        <c:majorTickMark val="none"/>
        <c:minorTickMark val="none"/>
        <c:tickLblPos val="nextTo"/>
        <c:crossAx val="108466688"/>
        <c:crosses val="autoZero"/>
        <c:auto val="1"/>
        <c:lblAlgn val="ctr"/>
        <c:lblOffset val="100"/>
        <c:noMultiLvlLbl val="0"/>
      </c:catAx>
      <c:valAx>
        <c:axId val="108466688"/>
        <c:scaling>
          <c:orientation val="minMax"/>
        </c:scaling>
        <c:delete val="0"/>
        <c:axPos val="l"/>
        <c:majorGridlines/>
        <c:numFmt formatCode="_-* #,##0\ _€_-;\-* #,##0\ _€_-;_-* &quot;-&quot;??\ _€_-;_-@_-" sourceLinked="1"/>
        <c:majorTickMark val="none"/>
        <c:minorTickMark val="none"/>
        <c:tickLblPos val="nextTo"/>
        <c:spPr>
          <a:ln w="9525">
            <a:noFill/>
          </a:ln>
        </c:spPr>
        <c:crossAx val="43974656"/>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Lignes raccordables (en flux unitaires) :</a:t>
            </a:r>
          </a:p>
        </c:rich>
      </c:tx>
      <c:layout/>
      <c:overlay val="0"/>
    </c:title>
    <c:autoTitleDeleted val="0"/>
    <c:plotArea>
      <c:layout/>
      <c:lineChart>
        <c:grouping val="standard"/>
        <c:varyColors val="0"/>
        <c:ser>
          <c:idx val="0"/>
          <c:order val="0"/>
          <c:tx>
            <c:strRef>
              <c:f>Hypothèses!$C$19</c:f>
              <c:strCache>
                <c:ptCount val="1"/>
                <c:pt idx="0">
                  <c:v>Modélisées</c:v>
                </c:pt>
              </c:strCache>
            </c:strRef>
          </c:tx>
          <c:spPr>
            <a:ln>
              <a:solidFill>
                <a:srgbClr val="495C71"/>
              </a:solidFill>
            </a:ln>
          </c:spPr>
          <c:marker>
            <c:symbol val="none"/>
          </c:marker>
          <c:val>
            <c:numRef>
              <c:f>Hypothèses!$D$19:$R$19</c:f>
            </c:numRef>
          </c:val>
          <c:smooth val="0"/>
        </c:ser>
        <c:dLbls>
          <c:showLegendKey val="0"/>
          <c:showVal val="0"/>
          <c:showCatName val="0"/>
          <c:showSerName val="0"/>
          <c:showPercent val="0"/>
          <c:showBubbleSize val="0"/>
        </c:dLbls>
        <c:marker val="1"/>
        <c:smooth val="0"/>
        <c:axId val="43975168"/>
        <c:axId val="108468416"/>
      </c:lineChart>
      <c:catAx>
        <c:axId val="43975168"/>
        <c:scaling>
          <c:orientation val="minMax"/>
        </c:scaling>
        <c:delete val="0"/>
        <c:axPos val="b"/>
        <c:majorTickMark val="none"/>
        <c:minorTickMark val="none"/>
        <c:tickLblPos val="nextTo"/>
        <c:crossAx val="108468416"/>
        <c:crosses val="autoZero"/>
        <c:auto val="1"/>
        <c:lblAlgn val="ctr"/>
        <c:lblOffset val="100"/>
        <c:noMultiLvlLbl val="0"/>
      </c:catAx>
      <c:valAx>
        <c:axId val="108468416"/>
        <c:scaling>
          <c:orientation val="minMax"/>
        </c:scaling>
        <c:delete val="0"/>
        <c:axPos val="l"/>
        <c:majorGridlines/>
        <c:numFmt formatCode="_-* #,##0\ _€_-;\-* #,##0\ _€_-;_-* &quot;-&quot;??\ _€_-;_-@_-" sourceLinked="1"/>
        <c:majorTickMark val="none"/>
        <c:minorTickMark val="none"/>
        <c:tickLblPos val="nextTo"/>
        <c:spPr>
          <a:ln w="9525">
            <a:noFill/>
          </a:ln>
        </c:spPr>
        <c:crossAx val="43975168"/>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Taux de pénétration (en %) :</a:t>
            </a:r>
          </a:p>
        </c:rich>
      </c:tx>
      <c:layout/>
      <c:overlay val="0"/>
    </c:title>
    <c:autoTitleDeleted val="0"/>
    <c:plotArea>
      <c:layout/>
      <c:lineChart>
        <c:grouping val="standard"/>
        <c:varyColors val="0"/>
        <c:ser>
          <c:idx val="0"/>
          <c:order val="0"/>
          <c:tx>
            <c:strRef>
              <c:f>Hypothèses!$C$49</c:f>
              <c:strCache>
                <c:ptCount val="1"/>
                <c:pt idx="0">
                  <c:v>Hypothèse opérateur</c:v>
                </c:pt>
              </c:strCache>
            </c:strRef>
          </c:tx>
          <c:spPr>
            <a:ln>
              <a:solidFill>
                <a:srgbClr val="495C71"/>
              </a:solidFill>
            </a:ln>
          </c:spPr>
          <c:marker>
            <c:symbol val="none"/>
          </c:marker>
          <c:val>
            <c:numRef>
              <c:f>Hypothèses!$D$49:$BB$49</c:f>
            </c:numRef>
          </c:val>
          <c:smooth val="0"/>
        </c:ser>
        <c:ser>
          <c:idx val="1"/>
          <c:order val="1"/>
          <c:tx>
            <c:strRef>
              <c:f>Hypothèses!$C$50</c:f>
              <c:strCache>
                <c:ptCount val="1"/>
                <c:pt idx="0">
                  <c:v>Estimation fibre opérateurs</c:v>
                </c:pt>
              </c:strCache>
            </c:strRef>
          </c:tx>
          <c:spPr>
            <a:ln>
              <a:solidFill>
                <a:srgbClr val="D10024"/>
              </a:solidFill>
            </a:ln>
          </c:spPr>
          <c:marker>
            <c:symbol val="none"/>
          </c:marker>
          <c:val>
            <c:numRef>
              <c:f>Hypothèses!$D$50:$BB$50</c:f>
            </c:numRef>
          </c:val>
          <c:smooth val="0"/>
        </c:ser>
        <c:ser>
          <c:idx val="2"/>
          <c:order val="2"/>
          <c:tx>
            <c:strRef>
              <c:f>Hypothèses!$C$52</c:f>
              <c:strCache>
                <c:ptCount val="1"/>
                <c:pt idx="0">
                  <c:v>80 % DSL</c:v>
                </c:pt>
              </c:strCache>
            </c:strRef>
          </c:tx>
          <c:spPr>
            <a:ln>
              <a:solidFill>
                <a:srgbClr val="9C9D9F"/>
              </a:solidFill>
            </a:ln>
          </c:spPr>
          <c:marker>
            <c:symbol val="none"/>
          </c:marker>
          <c:val>
            <c:numRef>
              <c:f>Hypothèses!$D$52:$BB$52</c:f>
            </c:numRef>
          </c:val>
          <c:smooth val="0"/>
        </c:ser>
        <c:dLbls>
          <c:showLegendKey val="0"/>
          <c:showVal val="0"/>
          <c:showCatName val="0"/>
          <c:showSerName val="0"/>
          <c:showPercent val="0"/>
          <c:showBubbleSize val="0"/>
        </c:dLbls>
        <c:marker val="1"/>
        <c:smooth val="0"/>
        <c:axId val="43975680"/>
        <c:axId val="44072960"/>
      </c:lineChart>
      <c:catAx>
        <c:axId val="43975680"/>
        <c:scaling>
          <c:orientation val="minMax"/>
        </c:scaling>
        <c:delete val="0"/>
        <c:axPos val="b"/>
        <c:majorTickMark val="none"/>
        <c:minorTickMark val="none"/>
        <c:tickLblPos val="nextTo"/>
        <c:crossAx val="44072960"/>
        <c:crosses val="autoZero"/>
        <c:auto val="1"/>
        <c:lblAlgn val="ctr"/>
        <c:lblOffset val="100"/>
        <c:noMultiLvlLbl val="0"/>
      </c:catAx>
      <c:valAx>
        <c:axId val="44072960"/>
        <c:scaling>
          <c:orientation val="minMax"/>
        </c:scaling>
        <c:delete val="0"/>
        <c:axPos val="l"/>
        <c:majorGridlines/>
        <c:numFmt formatCode="_-* #,##0\ _€_-;\-* #,##0\ _€_-;_-* &quot;-&quot;??\ _€_-;_-@_-" sourceLinked="1"/>
        <c:majorTickMark val="none"/>
        <c:minorTickMark val="none"/>
        <c:tickLblPos val="nextTo"/>
        <c:spPr>
          <a:ln w="9525">
            <a:noFill/>
          </a:ln>
        </c:spPr>
        <c:crossAx val="43975680"/>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lineChart>
        <c:grouping val="standard"/>
        <c:varyColors val="0"/>
        <c:ser>
          <c:idx val="0"/>
          <c:order val="0"/>
          <c:tx>
            <c:strRef>
              <c:f>Hypothèses!$A$85</c:f>
              <c:strCache>
                <c:ptCount val="1"/>
                <c:pt idx="0">
                  <c:v>Coût total de déploiement ou d'exploitation</c:v>
                </c:pt>
              </c:strCache>
            </c:strRef>
          </c:tx>
          <c:spPr>
            <a:ln>
              <a:solidFill>
                <a:srgbClr val="495C71"/>
              </a:solidFill>
            </a:ln>
          </c:spPr>
          <c:marker>
            <c:symbol val="none"/>
          </c:marker>
          <c:val>
            <c:numRef>
              <c:f>Hypothèses!$D$85:$R$85</c:f>
              <c:numCache>
                <c:formatCode>_-* #,##0\ "€"_-;\-* #,##0\ "€"_-;_-* "-"??\ "€"_-;_-@_-</c:formatCode>
                <c:ptCount val="15"/>
                <c:pt idx="0">
                  <c:v>2165458.3607580066</c:v>
                </c:pt>
                <c:pt idx="1">
                  <c:v>4402202.6233634716</c:v>
                </c:pt>
                <c:pt idx="2">
                  <c:v>5989873.2872378435</c:v>
                </c:pt>
                <c:pt idx="3">
                  <c:v>7164385.4550032122</c:v>
                </c:pt>
                <c:pt idx="4">
                  <c:v>7590916.2975509465</c:v>
                </c:pt>
                <c:pt idx="5">
                  <c:v>7324870.7236418147</c:v>
                </c:pt>
                <c:pt idx="6">
                  <c:v>6171168.9892721437</c:v>
                </c:pt>
                <c:pt idx="7">
                  <c:v>5490633.285695672</c:v>
                </c:pt>
                <c:pt idx="8">
                  <c:v>3755883.8198752422</c:v>
                </c:pt>
                <c:pt idx="9">
                  <c:v>2179852.6119589629</c:v>
                </c:pt>
                <c:pt idx="10">
                  <c:v>1522222.6143430988</c:v>
                </c:pt>
                <c:pt idx="11">
                  <c:v>1199829.5241991647</c:v>
                </c:pt>
                <c:pt idx="12">
                  <c:v>1036451.2843456276</c:v>
                </c:pt>
                <c:pt idx="13">
                  <c:v>1020572.0350602327</c:v>
                </c:pt>
                <c:pt idx="14">
                  <c:v>1061394.9164626419</c:v>
                </c:pt>
              </c:numCache>
            </c:numRef>
          </c:val>
          <c:smooth val="0"/>
        </c:ser>
        <c:dLbls>
          <c:showLegendKey val="0"/>
          <c:showVal val="0"/>
          <c:showCatName val="0"/>
          <c:showSerName val="0"/>
          <c:showPercent val="0"/>
          <c:showBubbleSize val="0"/>
        </c:dLbls>
        <c:marker val="1"/>
        <c:smooth val="0"/>
        <c:axId val="130726912"/>
        <c:axId val="44075264"/>
      </c:lineChart>
      <c:catAx>
        <c:axId val="130726912"/>
        <c:scaling>
          <c:orientation val="minMax"/>
        </c:scaling>
        <c:delete val="0"/>
        <c:axPos val="b"/>
        <c:majorTickMark val="out"/>
        <c:minorTickMark val="none"/>
        <c:tickLblPos val="nextTo"/>
        <c:crossAx val="44075264"/>
        <c:crosses val="autoZero"/>
        <c:auto val="1"/>
        <c:lblAlgn val="ctr"/>
        <c:lblOffset val="100"/>
        <c:noMultiLvlLbl val="0"/>
      </c:catAx>
      <c:valAx>
        <c:axId val="44075264"/>
        <c:scaling>
          <c:orientation val="minMax"/>
        </c:scaling>
        <c:delete val="0"/>
        <c:axPos val="l"/>
        <c:majorGridlines/>
        <c:numFmt formatCode="_-* #,##0\ &quot;€&quot;_-;\-* #,##0\ &quot;€&quot;_-;_-* &quot;-&quot;??\ &quot;€&quot;_-;_-@_-" sourceLinked="1"/>
        <c:majorTickMark val="out"/>
        <c:minorTickMark val="none"/>
        <c:tickLblPos val="nextTo"/>
        <c:crossAx val="130726912"/>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lineChart>
        <c:grouping val="standard"/>
        <c:varyColors val="0"/>
        <c:ser>
          <c:idx val="0"/>
          <c:order val="0"/>
          <c:tx>
            <c:strRef>
              <c:f>'Revenus récurrents'!$A$10</c:f>
              <c:strCache>
                <c:ptCount val="1"/>
                <c:pt idx="0">
                  <c:v>% du réseau total cofinancé</c:v>
                </c:pt>
              </c:strCache>
            </c:strRef>
          </c:tx>
          <c:spPr>
            <a:ln>
              <a:solidFill>
                <a:srgbClr val="495C71"/>
              </a:solidFill>
            </a:ln>
          </c:spPr>
          <c:marker>
            <c:symbol val="none"/>
          </c:marker>
          <c:val>
            <c:numRef>
              <c:f>'Revenus récurrents'!$B$10:$AZ$10</c:f>
              <c:numCache>
                <c:formatCode>0%</c:formatCode>
                <c:ptCount val="51"/>
                <c:pt idx="1">
                  <c:v>0.35000000000000009</c:v>
                </c:pt>
                <c:pt idx="2">
                  <c:v>0.35000000000000009</c:v>
                </c:pt>
                <c:pt idx="3">
                  <c:v>0.40000000000000008</c:v>
                </c:pt>
                <c:pt idx="4">
                  <c:v>0.45000000000000007</c:v>
                </c:pt>
                <c:pt idx="5">
                  <c:v>0.45000000000000007</c:v>
                </c:pt>
                <c:pt idx="6">
                  <c:v>0.55000000000000004</c:v>
                </c:pt>
                <c:pt idx="7">
                  <c:v>0.60000000000000009</c:v>
                </c:pt>
                <c:pt idx="8">
                  <c:v>0.65000000000000013</c:v>
                </c:pt>
                <c:pt idx="9">
                  <c:v>0.75000000000000011</c:v>
                </c:pt>
                <c:pt idx="10">
                  <c:v>0.80000000000000016</c:v>
                </c:pt>
                <c:pt idx="11">
                  <c:v>0.8500000000000002</c:v>
                </c:pt>
                <c:pt idx="12">
                  <c:v>0.8500000000000002</c:v>
                </c:pt>
                <c:pt idx="13">
                  <c:v>0.8500000000000002</c:v>
                </c:pt>
                <c:pt idx="14">
                  <c:v>0.90000000000000024</c:v>
                </c:pt>
                <c:pt idx="15">
                  <c:v>0.90000000000000024</c:v>
                </c:pt>
                <c:pt idx="16">
                  <c:v>0.90000000000000024</c:v>
                </c:pt>
                <c:pt idx="17">
                  <c:v>0.90000000000000024</c:v>
                </c:pt>
                <c:pt idx="18">
                  <c:v>0.90000000000000024</c:v>
                </c:pt>
                <c:pt idx="19">
                  <c:v>0.90000000000000024</c:v>
                </c:pt>
                <c:pt idx="20">
                  <c:v>0.90000000000000024</c:v>
                </c:pt>
                <c:pt idx="21">
                  <c:v>0.90000000000000024</c:v>
                </c:pt>
                <c:pt idx="22">
                  <c:v>0.90000000000000024</c:v>
                </c:pt>
                <c:pt idx="23">
                  <c:v>0.90000000000000024</c:v>
                </c:pt>
                <c:pt idx="24">
                  <c:v>0.90000000000000024</c:v>
                </c:pt>
                <c:pt idx="25">
                  <c:v>0.90000000000000024</c:v>
                </c:pt>
                <c:pt idx="26">
                  <c:v>0.90000000000000024</c:v>
                </c:pt>
                <c:pt idx="27">
                  <c:v>0.90000000000000024</c:v>
                </c:pt>
                <c:pt idx="28">
                  <c:v>0.90000000000000024</c:v>
                </c:pt>
                <c:pt idx="29">
                  <c:v>0.90000000000000024</c:v>
                </c:pt>
                <c:pt idx="30">
                  <c:v>0.90000000000000024</c:v>
                </c:pt>
                <c:pt idx="31">
                  <c:v>0.90000000000000024</c:v>
                </c:pt>
                <c:pt idx="32">
                  <c:v>0.90000000000000024</c:v>
                </c:pt>
                <c:pt idx="33">
                  <c:v>0.90000000000000024</c:v>
                </c:pt>
                <c:pt idx="34">
                  <c:v>0.90000000000000024</c:v>
                </c:pt>
                <c:pt idx="35">
                  <c:v>0.90000000000000024</c:v>
                </c:pt>
                <c:pt idx="36">
                  <c:v>0.90000000000000024</c:v>
                </c:pt>
                <c:pt idx="37">
                  <c:v>0.90000000000000024</c:v>
                </c:pt>
                <c:pt idx="38">
                  <c:v>0.90000000000000024</c:v>
                </c:pt>
                <c:pt idx="39">
                  <c:v>0.90000000000000024</c:v>
                </c:pt>
                <c:pt idx="40">
                  <c:v>0.90000000000000024</c:v>
                </c:pt>
                <c:pt idx="41">
                  <c:v>0.90000000000000024</c:v>
                </c:pt>
                <c:pt idx="42">
                  <c:v>0.90000000000000024</c:v>
                </c:pt>
                <c:pt idx="43">
                  <c:v>0.90000000000000024</c:v>
                </c:pt>
                <c:pt idx="44">
                  <c:v>0.90000000000000024</c:v>
                </c:pt>
                <c:pt idx="45">
                  <c:v>0.90000000000000024</c:v>
                </c:pt>
                <c:pt idx="46">
                  <c:v>0.90000000000000024</c:v>
                </c:pt>
                <c:pt idx="47">
                  <c:v>0.90000000000000024</c:v>
                </c:pt>
                <c:pt idx="48">
                  <c:v>0.90000000000000024</c:v>
                </c:pt>
                <c:pt idx="49">
                  <c:v>0.90000000000000024</c:v>
                </c:pt>
                <c:pt idx="50">
                  <c:v>0.90000000000000024</c:v>
                </c:pt>
              </c:numCache>
            </c:numRef>
          </c:val>
          <c:smooth val="0"/>
        </c:ser>
        <c:dLbls>
          <c:showLegendKey val="0"/>
          <c:showVal val="0"/>
          <c:showCatName val="0"/>
          <c:showSerName val="0"/>
          <c:showPercent val="0"/>
          <c:showBubbleSize val="0"/>
        </c:dLbls>
        <c:marker val="1"/>
        <c:smooth val="0"/>
        <c:axId val="43976192"/>
        <c:axId val="44076992"/>
      </c:lineChart>
      <c:catAx>
        <c:axId val="43976192"/>
        <c:scaling>
          <c:orientation val="minMax"/>
        </c:scaling>
        <c:delete val="0"/>
        <c:axPos val="b"/>
        <c:majorTickMark val="out"/>
        <c:minorTickMark val="none"/>
        <c:tickLblPos val="nextTo"/>
        <c:crossAx val="44076992"/>
        <c:crosses val="autoZero"/>
        <c:auto val="1"/>
        <c:lblAlgn val="ctr"/>
        <c:lblOffset val="100"/>
        <c:noMultiLvlLbl val="0"/>
      </c:catAx>
      <c:valAx>
        <c:axId val="44076992"/>
        <c:scaling>
          <c:orientation val="minMax"/>
        </c:scaling>
        <c:delete val="0"/>
        <c:axPos val="l"/>
        <c:majorGridlines/>
        <c:numFmt formatCode="General" sourceLinked="1"/>
        <c:majorTickMark val="out"/>
        <c:minorTickMark val="none"/>
        <c:tickLblPos val="nextTo"/>
        <c:crossAx val="43976192"/>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'Revenus récurrents'!$A$15</c:f>
              <c:strCache>
                <c:ptCount val="1"/>
                <c:pt idx="0">
                  <c:v>Revenus récurrents réserve cofinancement</c:v>
                </c:pt>
              </c:strCache>
            </c:strRef>
          </c:tx>
          <c:spPr>
            <a:ln>
              <a:solidFill>
                <a:srgbClr val="495C71"/>
              </a:solidFill>
            </a:ln>
          </c:spPr>
          <c:marker>
            <c:symbol val="none"/>
          </c:marker>
          <c:val>
            <c:numRef>
              <c:f>'Revenus récurrents'!$B$15:$AZ$15</c:f>
              <c:numCache>
                <c:formatCode>_-* #,##0\ "€"_-;\-* #,##0\ "€"_-;_-* "-"??\ "€"_-;_-@_-</c:formatCode>
                <c:ptCount val="51"/>
                <c:pt idx="1">
                  <c:v>953.00455896912683</c:v>
                </c:pt>
                <c:pt idx="2">
                  <c:v>10389.802036796933</c:v>
                </c:pt>
                <c:pt idx="3">
                  <c:v>47228.46545433205</c:v>
                </c:pt>
                <c:pt idx="4">
                  <c:v>141605.65924487312</c:v>
                </c:pt>
                <c:pt idx="5">
                  <c:v>309772.86907275987</c:v>
                </c:pt>
                <c:pt idx="6">
                  <c:v>546695.85700056097</c:v>
                </c:pt>
                <c:pt idx="7">
                  <c:v>824850.85785626317</c:v>
                </c:pt>
                <c:pt idx="8">
                  <c:v>1099845.3071918809</c:v>
                </c:pt>
                <c:pt idx="9">
                  <c:v>1346256.6105612582</c:v>
                </c:pt>
                <c:pt idx="10">
                  <c:v>1542313.9100364048</c:v>
                </c:pt>
                <c:pt idx="11">
                  <c:v>1681625.3280324973</c:v>
                </c:pt>
                <c:pt idx="12">
                  <c:v>1776451.0741354814</c:v>
                </c:pt>
                <c:pt idx="13">
                  <c:v>1830418.6678320174</c:v>
                </c:pt>
                <c:pt idx="14">
                  <c:v>1868293.0565968843</c:v>
                </c:pt>
                <c:pt idx="15">
                  <c:v>1904005.421906149</c:v>
                </c:pt>
                <c:pt idx="16">
                  <c:v>1930992.2833890887</c:v>
                </c:pt>
                <c:pt idx="17">
                  <c:v>1958813.5982260755</c:v>
                </c:pt>
                <c:pt idx="18">
                  <c:v>1981753.2118288768</c:v>
                </c:pt>
                <c:pt idx="19">
                  <c:v>2003210.2194848063</c:v>
                </c:pt>
                <c:pt idx="20">
                  <c:v>2022670.1755146473</c:v>
                </c:pt>
                <c:pt idx="21">
                  <c:v>2037280.1781939971</c:v>
                </c:pt>
                <c:pt idx="22">
                  <c:v>2052817.3313835526</c:v>
                </c:pt>
                <c:pt idx="23">
                  <c:v>2058824.8943598422</c:v>
                </c:pt>
                <c:pt idx="24">
                  <c:v>2058824.8943598422</c:v>
                </c:pt>
                <c:pt idx="25">
                  <c:v>2058824.8943598422</c:v>
                </c:pt>
                <c:pt idx="26">
                  <c:v>2058824.8943598422</c:v>
                </c:pt>
                <c:pt idx="27">
                  <c:v>2058824.8943598422</c:v>
                </c:pt>
                <c:pt idx="28">
                  <c:v>2058824.8943598422</c:v>
                </c:pt>
                <c:pt idx="29">
                  <c:v>2058824.8943598422</c:v>
                </c:pt>
                <c:pt idx="30">
                  <c:v>2058824.8943598422</c:v>
                </c:pt>
                <c:pt idx="31">
                  <c:v>2058824.8943598422</c:v>
                </c:pt>
                <c:pt idx="32">
                  <c:v>2058824.8943598422</c:v>
                </c:pt>
                <c:pt idx="33">
                  <c:v>2058824.8943598422</c:v>
                </c:pt>
                <c:pt idx="34">
                  <c:v>2058824.8943598422</c:v>
                </c:pt>
                <c:pt idx="35">
                  <c:v>2058824.8943598422</c:v>
                </c:pt>
                <c:pt idx="36">
                  <c:v>2058824.8943598422</c:v>
                </c:pt>
                <c:pt idx="37">
                  <c:v>2058824.8943598422</c:v>
                </c:pt>
                <c:pt idx="38">
                  <c:v>2058824.8943598422</c:v>
                </c:pt>
                <c:pt idx="39">
                  <c:v>2058824.8943598422</c:v>
                </c:pt>
                <c:pt idx="40">
                  <c:v>2058824.8943598422</c:v>
                </c:pt>
                <c:pt idx="41">
                  <c:v>2058824.8943598422</c:v>
                </c:pt>
                <c:pt idx="42">
                  <c:v>2058824.8943598422</c:v>
                </c:pt>
                <c:pt idx="43">
                  <c:v>2058824.8943598422</c:v>
                </c:pt>
                <c:pt idx="44">
                  <c:v>2058824.8943598422</c:v>
                </c:pt>
                <c:pt idx="45">
                  <c:v>2058824.8943598422</c:v>
                </c:pt>
                <c:pt idx="46">
                  <c:v>2058824.8943598422</c:v>
                </c:pt>
                <c:pt idx="47">
                  <c:v>2058824.8943598422</c:v>
                </c:pt>
                <c:pt idx="48">
                  <c:v>2058824.8943598422</c:v>
                </c:pt>
                <c:pt idx="49">
                  <c:v>2058824.8943598422</c:v>
                </c:pt>
                <c:pt idx="50">
                  <c:v>2058824.8943598422</c:v>
                </c:pt>
              </c:numCache>
            </c:numRef>
          </c:val>
          <c:smooth val="0"/>
        </c:ser>
        <c:ser>
          <c:idx val="1"/>
          <c:order val="1"/>
          <c:tx>
            <c:strRef>
              <c:f>'Revenus récurrents'!$A$16</c:f>
              <c:strCache>
                <c:ptCount val="1"/>
                <c:pt idx="0">
                  <c:v>Revenus récurrent maintenance</c:v>
                </c:pt>
              </c:strCache>
            </c:strRef>
          </c:tx>
          <c:spPr>
            <a:ln>
              <a:solidFill>
                <a:srgbClr val="D10024"/>
              </a:solidFill>
            </a:ln>
          </c:spPr>
          <c:marker>
            <c:symbol val="none"/>
          </c:marker>
          <c:val>
            <c:numRef>
              <c:f>'Revenus récurrents'!$B$16:$AZ$16</c:f>
              <c:numCache>
                <c:formatCode>_-* #,##0\ "€"_-;\-* #,##0\ "€"_-;_-* "-"??\ "€"_-;_-@_-</c:formatCode>
                <c:ptCount val="51"/>
                <c:pt idx="1">
                  <c:v>373.5612920127075</c:v>
                </c:pt>
                <c:pt idx="2">
                  <c:v>4072.6225662765769</c:v>
                </c:pt>
                <c:pt idx="3">
                  <c:v>18512.741003025309</c:v>
                </c:pt>
                <c:pt idx="4">
                  <c:v>55506.967438903601</c:v>
                </c:pt>
                <c:pt idx="5">
                  <c:v>121425.60296508747</c:v>
                </c:pt>
                <c:pt idx="6">
                  <c:v>214295.3134453368</c:v>
                </c:pt>
                <c:pt idx="7">
                  <c:v>323327.25932799868</c:v>
                </c:pt>
                <c:pt idx="8">
                  <c:v>431120.32371927233</c:v>
                </c:pt>
                <c:pt idx="9">
                  <c:v>527709.28962387482</c:v>
                </c:pt>
                <c:pt idx="10">
                  <c:v>604560.35755547183</c:v>
                </c:pt>
                <c:pt idx="11">
                  <c:v>659168.02213478542</c:v>
                </c:pt>
                <c:pt idx="12">
                  <c:v>696338.07331336231</c:v>
                </c:pt>
                <c:pt idx="13">
                  <c:v>717492.43594296242</c:v>
                </c:pt>
                <c:pt idx="14">
                  <c:v>732338.54078898707</c:v>
                </c:pt>
                <c:pt idx="15">
                  <c:v>746337.16986185277</c:v>
                </c:pt>
                <c:pt idx="16">
                  <c:v>756915.55246039969</c:v>
                </c:pt>
                <c:pt idx="17">
                  <c:v>767821.02633057651</c:v>
                </c:pt>
                <c:pt idx="18">
                  <c:v>776812.95781200018</c:v>
                </c:pt>
                <c:pt idx="19">
                  <c:v>785223.73342397204</c:v>
                </c:pt>
                <c:pt idx="20">
                  <c:v>792851.69936453504</c:v>
                </c:pt>
                <c:pt idx="21">
                  <c:v>798578.56753724441</c:v>
                </c:pt>
                <c:pt idx="22">
                  <c:v>804668.86266234622</c:v>
                </c:pt>
                <c:pt idx="23">
                  <c:v>807023.72336699814</c:v>
                </c:pt>
                <c:pt idx="24">
                  <c:v>807023.72336699814</c:v>
                </c:pt>
                <c:pt idx="25">
                  <c:v>807023.72336699814</c:v>
                </c:pt>
                <c:pt idx="26">
                  <c:v>807023.72336699814</c:v>
                </c:pt>
                <c:pt idx="27">
                  <c:v>807023.72336699814</c:v>
                </c:pt>
                <c:pt idx="28">
                  <c:v>807023.72336699814</c:v>
                </c:pt>
                <c:pt idx="29">
                  <c:v>807023.72336699814</c:v>
                </c:pt>
                <c:pt idx="30">
                  <c:v>807023.72336699814</c:v>
                </c:pt>
                <c:pt idx="31">
                  <c:v>807023.72336699814</c:v>
                </c:pt>
                <c:pt idx="32">
                  <c:v>807023.72336699814</c:v>
                </c:pt>
                <c:pt idx="33">
                  <c:v>807023.72336699814</c:v>
                </c:pt>
                <c:pt idx="34">
                  <c:v>807023.72336699814</c:v>
                </c:pt>
                <c:pt idx="35">
                  <c:v>807023.72336699814</c:v>
                </c:pt>
                <c:pt idx="36">
                  <c:v>807023.72336699814</c:v>
                </c:pt>
                <c:pt idx="37">
                  <c:v>807023.72336699814</c:v>
                </c:pt>
                <c:pt idx="38">
                  <c:v>807023.72336699814</c:v>
                </c:pt>
                <c:pt idx="39">
                  <c:v>807023.72336699814</c:v>
                </c:pt>
                <c:pt idx="40">
                  <c:v>807023.72336699814</c:v>
                </c:pt>
                <c:pt idx="41">
                  <c:v>807023.72336699814</c:v>
                </c:pt>
                <c:pt idx="42">
                  <c:v>807023.72336699814</c:v>
                </c:pt>
                <c:pt idx="43">
                  <c:v>807023.72336699814</c:v>
                </c:pt>
                <c:pt idx="44">
                  <c:v>807023.72336699814</c:v>
                </c:pt>
                <c:pt idx="45">
                  <c:v>807023.72336699814</c:v>
                </c:pt>
                <c:pt idx="46">
                  <c:v>807023.72336699814</c:v>
                </c:pt>
                <c:pt idx="47">
                  <c:v>807023.72336699814</c:v>
                </c:pt>
                <c:pt idx="48">
                  <c:v>807023.72336699814</c:v>
                </c:pt>
                <c:pt idx="49">
                  <c:v>807023.72336699814</c:v>
                </c:pt>
                <c:pt idx="50">
                  <c:v>807023.72336699814</c:v>
                </c:pt>
              </c:numCache>
            </c:numRef>
          </c:val>
          <c:smooth val="0"/>
        </c:ser>
        <c:ser>
          <c:idx val="2"/>
          <c:order val="2"/>
          <c:tx>
            <c:strRef>
              <c:f>'Revenus récurrents'!$A$17</c:f>
              <c:strCache>
                <c:ptCount val="1"/>
                <c:pt idx="0">
                  <c:v>Revenus récurrent GC</c:v>
                </c:pt>
              </c:strCache>
            </c:strRef>
          </c:tx>
          <c:spPr>
            <a:ln>
              <a:solidFill>
                <a:srgbClr val="9C9D9F"/>
              </a:solidFill>
            </a:ln>
          </c:spPr>
          <c:marker>
            <c:symbol val="none"/>
          </c:marker>
          <c:val>
            <c:numRef>
              <c:f>'Revenus récurrents'!$B$17:$AZ$17</c:f>
              <c:numCache>
                <c:formatCode>_-* #,##0\ "€"_-;\-* #,##0\ "€"_-;_-* "-"??\ "€"_-;_-@_-</c:formatCode>
                <c:ptCount val="51"/>
                <c:pt idx="1">
                  <c:v>1041.0082741944341</c:v>
                </c:pt>
                <c:pt idx="2">
                  <c:v>11349.232053252097</c:v>
                </c:pt>
                <c:pt idx="3">
                  <c:v>51589.704217835126</c:v>
                </c:pt>
                <c:pt idx="4">
                  <c:v>154682.01233594102</c:v>
                </c:pt>
                <c:pt idx="5">
                  <c:v>338378.3600935943</c:v>
                </c:pt>
                <c:pt idx="6">
                  <c:v>597179.63072602486</c:v>
                </c:pt>
                <c:pt idx="7">
                  <c:v>901020.42002147925</c:v>
                </c:pt>
                <c:pt idx="8">
                  <c:v>1201408.8016107366</c:v>
                </c:pt>
                <c:pt idx="9">
                  <c:v>1470574.5713317466</c:v>
                </c:pt>
                <c:pt idx="10">
                  <c:v>1684736.47543703</c:v>
                </c:pt>
                <c:pt idx="11">
                  <c:v>1836912.3884049233</c:v>
                </c:pt>
                <c:pt idx="12">
                  <c:v>1940494.6696970998</c:v>
                </c:pt>
                <c:pt idx="13">
                  <c:v>1999445.816412735</c:v>
                </c:pt>
                <c:pt idx="14">
                  <c:v>2040817.656361677</c:v>
                </c:pt>
                <c:pt idx="15">
                  <c:v>2079827.8241810349</c:v>
                </c:pt>
                <c:pt idx="16">
                  <c:v>2109306.7451724182</c:v>
                </c:pt>
                <c:pt idx="17">
                  <c:v>2139697.1758075044</c:v>
                </c:pt>
                <c:pt idx="18">
                  <c:v>2164755.1121443156</c:v>
                </c:pt>
                <c:pt idx="19">
                  <c:v>2188193.5336073125</c:v>
                </c:pt>
                <c:pt idx="20">
                  <c:v>2209450.4888357716</c:v>
                </c:pt>
                <c:pt idx="21">
                  <c:v>2225409.6293583084</c:v>
                </c:pt>
                <c:pt idx="22">
                  <c:v>2242381.5366545855</c:v>
                </c:pt>
                <c:pt idx="23">
                  <c:v>2248943.8586363681</c:v>
                </c:pt>
                <c:pt idx="24">
                  <c:v>2248943.8586363681</c:v>
                </c:pt>
                <c:pt idx="25">
                  <c:v>2248943.8586363681</c:v>
                </c:pt>
                <c:pt idx="26">
                  <c:v>2248943.8586363681</c:v>
                </c:pt>
                <c:pt idx="27">
                  <c:v>2248943.8586363681</c:v>
                </c:pt>
                <c:pt idx="28">
                  <c:v>2248943.8586363681</c:v>
                </c:pt>
                <c:pt idx="29">
                  <c:v>2248943.8586363681</c:v>
                </c:pt>
                <c:pt idx="30">
                  <c:v>2248943.8586363681</c:v>
                </c:pt>
                <c:pt idx="31">
                  <c:v>2248943.8586363681</c:v>
                </c:pt>
                <c:pt idx="32">
                  <c:v>2248943.8586363681</c:v>
                </c:pt>
                <c:pt idx="33">
                  <c:v>2248943.8586363681</c:v>
                </c:pt>
                <c:pt idx="34">
                  <c:v>2248943.8586363681</c:v>
                </c:pt>
                <c:pt idx="35">
                  <c:v>2248943.8586363681</c:v>
                </c:pt>
                <c:pt idx="36">
                  <c:v>2248943.8586363681</c:v>
                </c:pt>
                <c:pt idx="37">
                  <c:v>2248943.8586363681</c:v>
                </c:pt>
                <c:pt idx="38">
                  <c:v>2248943.8586363681</c:v>
                </c:pt>
                <c:pt idx="39">
                  <c:v>2248943.8586363681</c:v>
                </c:pt>
                <c:pt idx="40">
                  <c:v>2248943.8586363681</c:v>
                </c:pt>
                <c:pt idx="41">
                  <c:v>2248943.8586363681</c:v>
                </c:pt>
                <c:pt idx="42">
                  <c:v>2248943.8586363681</c:v>
                </c:pt>
                <c:pt idx="43">
                  <c:v>2248943.8586363681</c:v>
                </c:pt>
                <c:pt idx="44">
                  <c:v>2248943.8586363681</c:v>
                </c:pt>
                <c:pt idx="45">
                  <c:v>2248943.8586363681</c:v>
                </c:pt>
                <c:pt idx="46">
                  <c:v>2248943.8586363681</c:v>
                </c:pt>
                <c:pt idx="47">
                  <c:v>2248943.8586363681</c:v>
                </c:pt>
                <c:pt idx="48">
                  <c:v>2248943.8586363681</c:v>
                </c:pt>
                <c:pt idx="49">
                  <c:v>2248943.8586363681</c:v>
                </c:pt>
                <c:pt idx="50">
                  <c:v>2248943.8586363681</c:v>
                </c:pt>
              </c:numCache>
            </c:numRef>
          </c:val>
          <c:smooth val="0"/>
        </c:ser>
        <c:ser>
          <c:idx val="3"/>
          <c:order val="3"/>
          <c:tx>
            <c:strRef>
              <c:f>'Revenus récurrents'!$A$18</c:f>
              <c:strCache>
                <c:ptCount val="1"/>
                <c:pt idx="0">
                  <c:v>Revenus récurrents location (hors maintenance et GC)</c:v>
                </c:pt>
              </c:strCache>
            </c:strRef>
          </c:tx>
          <c:spPr>
            <a:ln>
              <a:solidFill>
                <a:schemeClr val="tx1"/>
              </a:solidFill>
            </a:ln>
          </c:spPr>
          <c:marker>
            <c:symbol val="none"/>
          </c:marker>
          <c:val>
            <c:numRef>
              <c:f>'Revenus récurrents'!$B$18:$AZ$18</c:f>
              <c:numCache>
                <c:formatCode>_-* #,##0\ "€"_-;\-* #,##0\ "€"_-;_-* "-"??\ "€"_-;_-@_-</c:formatCode>
                <c:ptCount val="5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smooth val="0"/>
        </c:ser>
        <c:dLbls>
          <c:showLegendKey val="0"/>
          <c:showVal val="0"/>
          <c:showCatName val="0"/>
          <c:showSerName val="0"/>
          <c:showPercent val="0"/>
          <c:showBubbleSize val="0"/>
        </c:dLbls>
        <c:marker val="1"/>
        <c:smooth val="0"/>
        <c:axId val="43977216"/>
        <c:axId val="44078720"/>
      </c:lineChart>
      <c:catAx>
        <c:axId val="43977216"/>
        <c:scaling>
          <c:orientation val="minMax"/>
        </c:scaling>
        <c:delete val="0"/>
        <c:axPos val="b"/>
        <c:majorTickMark val="out"/>
        <c:minorTickMark val="none"/>
        <c:tickLblPos val="nextTo"/>
        <c:crossAx val="44078720"/>
        <c:crosses val="autoZero"/>
        <c:auto val="1"/>
        <c:lblAlgn val="ctr"/>
        <c:lblOffset val="100"/>
        <c:noMultiLvlLbl val="0"/>
      </c:catAx>
      <c:valAx>
        <c:axId val="44078720"/>
        <c:scaling>
          <c:orientation val="minMax"/>
        </c:scaling>
        <c:delete val="0"/>
        <c:axPos val="l"/>
        <c:majorGridlines/>
        <c:numFmt formatCode="_-* #,##0\ _€_-;\-* #,##0\ _€_-;_-* &quot;-&quot;??\ _€_-;_-@_-" sourceLinked="1"/>
        <c:majorTickMark val="out"/>
        <c:minorTickMark val="none"/>
        <c:tickLblPos val="nextTo"/>
        <c:crossAx val="4397721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lineChart>
        <c:grouping val="standard"/>
        <c:varyColors val="0"/>
        <c:ser>
          <c:idx val="0"/>
          <c:order val="0"/>
          <c:tx>
            <c:strRef>
              <c:f>'Représentations graphiques'!$A$2</c:f>
              <c:strCache>
                <c:ptCount val="1"/>
                <c:pt idx="0">
                  <c:v>Flux de trésorerie globaux</c:v>
                </c:pt>
              </c:strCache>
            </c:strRef>
          </c:tx>
          <c:spPr>
            <a:ln>
              <a:solidFill>
                <a:srgbClr val="495C71"/>
              </a:solidFill>
            </a:ln>
          </c:spPr>
          <c:marker>
            <c:symbol val="none"/>
          </c:marker>
          <c:val>
            <c:numRef>
              <c:f>'Représentations graphiques'!$B$2:$AY$2</c:f>
              <c:numCache>
                <c:formatCode>_-* #,##0\ "€"_-;\-* #,##0\ "€"_-;_-* "-"??\ "€"_-;_-@_-</c:formatCode>
                <c:ptCount val="50"/>
                <c:pt idx="0">
                  <c:v>-1398984.7612030942</c:v>
                </c:pt>
                <c:pt idx="1">
                  <c:v>-2886617.5765483603</c:v>
                </c:pt>
                <c:pt idx="2">
                  <c:v>-3256712.8915597601</c:v>
                </c:pt>
                <c:pt idx="3">
                  <c:v>-3198299.0786460191</c:v>
                </c:pt>
                <c:pt idx="4">
                  <c:v>-4119189.9618945518</c:v>
                </c:pt>
                <c:pt idx="5">
                  <c:v>506495.74272410106</c:v>
                </c:pt>
                <c:pt idx="6">
                  <c:v>354989.39346584678</c:v>
                </c:pt>
                <c:pt idx="7">
                  <c:v>1562099.7462334568</c:v>
                </c:pt>
                <c:pt idx="8">
                  <c:v>6231150.9134623166</c:v>
                </c:pt>
                <c:pt idx="9">
                  <c:v>4061499.4657913577</c:v>
                </c:pt>
                <c:pt idx="10">
                  <c:v>4513026.7100628316</c:v>
                </c:pt>
                <c:pt idx="11">
                  <c:v>1046360.7470730636</c:v>
                </c:pt>
                <c:pt idx="12">
                  <c:v>1041553.0690274304</c:v>
                </c:pt>
                <c:pt idx="13">
                  <c:v>4644333.6193290092</c:v>
                </c:pt>
                <c:pt idx="14">
                  <c:v>939339.89713138435</c:v>
                </c:pt>
                <c:pt idx="15">
                  <c:v>880775.85174763482</c:v>
                </c:pt>
                <c:pt idx="16">
                  <c:v>836526.57174019283</c:v>
                </c:pt>
                <c:pt idx="17">
                  <c:v>790641.46295888722</c:v>
                </c:pt>
                <c:pt idx="18">
                  <c:v>749928.51696802769</c:v>
                </c:pt>
                <c:pt idx="19">
                  <c:v>718973.00553754158</c:v>
                </c:pt>
                <c:pt idx="20">
                  <c:v>1985856.0513309641</c:v>
                </c:pt>
                <c:pt idx="21">
                  <c:v>1992176.6495177718</c:v>
                </c:pt>
                <c:pt idx="22">
                  <c:v>1978398.6434637532</c:v>
                </c:pt>
                <c:pt idx="23">
                  <c:v>1951641.4825394424</c:v>
                </c:pt>
                <c:pt idx="24">
                  <c:v>1927129.4359844155</c:v>
                </c:pt>
                <c:pt idx="25">
                  <c:v>1898847.0043530706</c:v>
                </c:pt>
                <c:pt idx="26">
                  <c:v>1883250.7670482034</c:v>
                </c:pt>
                <c:pt idx="27">
                  <c:v>1864054.5297433361</c:v>
                </c:pt>
                <c:pt idx="28">
                  <c:v>1846658.2924384689</c:v>
                </c:pt>
                <c:pt idx="29">
                  <c:v>1831962.0551336012</c:v>
                </c:pt>
                <c:pt idx="30">
                  <c:v>1817265.8178287339</c:v>
                </c:pt>
                <c:pt idx="31">
                  <c:v>1802569.5805238667</c:v>
                </c:pt>
                <c:pt idx="32">
                  <c:v>1787873.343218999</c:v>
                </c:pt>
                <c:pt idx="33">
                  <c:v>1773177.1059141317</c:v>
                </c:pt>
                <c:pt idx="34">
                  <c:v>1758480.8686092645</c:v>
                </c:pt>
                <c:pt idx="35">
                  <c:v>1743784.6313043972</c:v>
                </c:pt>
                <c:pt idx="36">
                  <c:v>1729088.39399953</c:v>
                </c:pt>
                <c:pt idx="37">
                  <c:v>1714392.1566946623</c:v>
                </c:pt>
                <c:pt idx="38">
                  <c:v>1699695.919389795</c:v>
                </c:pt>
                <c:pt idx="39">
                  <c:v>1692199.6820849278</c:v>
                </c:pt>
                <c:pt idx="40">
                  <c:v>1682003.4447800601</c:v>
                </c:pt>
                <c:pt idx="41">
                  <c:v>1669107.2074751928</c:v>
                </c:pt>
                <c:pt idx="42">
                  <c:v>1655310.9701703256</c:v>
                </c:pt>
                <c:pt idx="43">
                  <c:v>1639714.7328654584</c:v>
                </c:pt>
                <c:pt idx="44">
                  <c:v>1623218.4955605911</c:v>
                </c:pt>
                <c:pt idx="45">
                  <c:v>1604922.2582557234</c:v>
                </c:pt>
                <c:pt idx="46">
                  <c:v>1589326.0209508562</c:v>
                </c:pt>
                <c:pt idx="47">
                  <c:v>1570129.7836459889</c:v>
                </c:pt>
                <c:pt idx="48">
                  <c:v>1552733.5463411212</c:v>
                </c:pt>
                <c:pt idx="49">
                  <c:v>1538037.309036254</c:v>
                </c:pt>
              </c:numCache>
            </c:numRef>
          </c:val>
          <c:smooth val="0"/>
        </c:ser>
        <c:dLbls>
          <c:showLegendKey val="0"/>
          <c:showVal val="0"/>
          <c:showCatName val="0"/>
          <c:showSerName val="0"/>
          <c:showPercent val="0"/>
          <c:showBubbleSize val="0"/>
        </c:dLbls>
        <c:marker val="1"/>
        <c:smooth val="0"/>
        <c:axId val="100167168"/>
        <c:axId val="44507136"/>
      </c:lineChart>
      <c:catAx>
        <c:axId val="100167168"/>
        <c:scaling>
          <c:orientation val="minMax"/>
        </c:scaling>
        <c:delete val="0"/>
        <c:axPos val="b"/>
        <c:majorTickMark val="out"/>
        <c:minorTickMark val="none"/>
        <c:tickLblPos val="nextTo"/>
        <c:crossAx val="44507136"/>
        <c:crosses val="autoZero"/>
        <c:auto val="1"/>
        <c:lblAlgn val="ctr"/>
        <c:lblOffset val="100"/>
        <c:noMultiLvlLbl val="0"/>
      </c:catAx>
      <c:valAx>
        <c:axId val="44507136"/>
        <c:scaling>
          <c:orientation val="minMax"/>
        </c:scaling>
        <c:delete val="0"/>
        <c:axPos val="l"/>
        <c:majorGridlines/>
        <c:numFmt formatCode="_-* #,##0\ &quot;€&quot;_-;\-* #,##0\ &quot;€&quot;_-;_-* &quot;-&quot;??\ &quot;€&quot;_-;_-@_-" sourceLinked="1"/>
        <c:majorTickMark val="out"/>
        <c:minorTickMark val="none"/>
        <c:tickLblPos val="nextTo"/>
        <c:crossAx val="100167168"/>
        <c:crosses val="autoZero"/>
        <c:crossBetween val="between"/>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lineChart>
        <c:grouping val="standard"/>
        <c:varyColors val="0"/>
        <c:ser>
          <c:idx val="0"/>
          <c:order val="0"/>
          <c:tx>
            <c:strRef>
              <c:f>'Représentations graphiques'!$A$3</c:f>
              <c:strCache>
                <c:ptCount val="1"/>
                <c:pt idx="0">
                  <c:v>TRI par année</c:v>
                </c:pt>
              </c:strCache>
            </c:strRef>
          </c:tx>
          <c:spPr>
            <a:ln>
              <a:solidFill>
                <a:srgbClr val="495C71"/>
              </a:solidFill>
            </a:ln>
          </c:spPr>
          <c:marker>
            <c:symbol val="none"/>
          </c:marker>
          <c:val>
            <c:numRef>
              <c:f>'Représentations graphiques'!$B$3:$AY$3</c:f>
              <c:numCache>
                <c:formatCode>0.00%</c:formatCode>
                <c:ptCount val="50"/>
                <c:pt idx="0">
                  <c:v>0</c:v>
                </c:pt>
                <c:pt idx="1">
                  <c:v>0</c:v>
                </c:pt>
                <c:pt idx="2">
                  <c:v>0</c:v>
                </c:pt>
                <c:pt idx="3">
                  <c:v>0</c:v>
                </c:pt>
                <c:pt idx="4">
                  <c:v>0</c:v>
                </c:pt>
                <c:pt idx="5">
                  <c:v>0</c:v>
                </c:pt>
                <c:pt idx="6">
                  <c:v>0</c:v>
                </c:pt>
                <c:pt idx="7">
                  <c:v>0</c:v>
                </c:pt>
                <c:pt idx="8">
                  <c:v>0</c:v>
                </c:pt>
                <c:pt idx="9">
                  <c:v>0</c:v>
                </c:pt>
                <c:pt idx="10">
                  <c:v>2.4323760370064784E-2</c:v>
                </c:pt>
                <c:pt idx="11">
                  <c:v>3.3418010842421575E-2</c:v>
                </c:pt>
                <c:pt idx="12">
                  <c:v>4.1416894362471979E-2</c:v>
                </c:pt>
                <c:pt idx="13">
                  <c:v>6.8721897327856274E-2</c:v>
                </c:pt>
                <c:pt idx="14">
                  <c:v>7.2970567981884837E-2</c:v>
                </c:pt>
                <c:pt idx="15">
                  <c:v>7.6477934705077688E-2</c:v>
                </c:pt>
                <c:pt idx="16">
                  <c:v>7.9413822894449426E-2</c:v>
                </c:pt>
                <c:pt idx="17">
                  <c:v>8.1863148851982981E-2</c:v>
                </c:pt>
                <c:pt idx="18">
                  <c:v>8.3917873302867596E-2</c:v>
                </c:pt>
                <c:pt idx="19">
                  <c:v>8.566344380053148E-2</c:v>
                </c:pt>
                <c:pt idx="20">
                  <c:v>8.9809901908838308E-2</c:v>
                </c:pt>
                <c:pt idx="21">
                  <c:v>9.3291628064859466E-2</c:v>
                </c:pt>
                <c:pt idx="22">
                  <c:v>9.6207477865951185E-2</c:v>
                </c:pt>
                <c:pt idx="23">
                  <c:v>9.8650048950598146E-2</c:v>
                </c:pt>
                <c:pt idx="24">
                  <c:v>0.10071068159331031</c:v>
                </c:pt>
                <c:pt idx="25">
                  <c:v>0.10245453028983587</c:v>
                </c:pt>
                <c:pt idx="26">
                  <c:v>0.10394663986634267</c:v>
                </c:pt>
                <c:pt idx="27">
                  <c:v>0.105225682460792</c:v>
                </c:pt>
                <c:pt idx="28">
                  <c:v>0.10632679488662999</c:v>
                </c:pt>
                <c:pt idx="29">
                  <c:v>0.10727890363904846</c:v>
                </c:pt>
                <c:pt idx="30">
                  <c:v>0.10810432313387297</c:v>
                </c:pt>
                <c:pt idx="31">
                  <c:v>0.10882159031141581</c:v>
                </c:pt>
                <c:pt idx="32">
                  <c:v>0.10944619304732717</c:v>
                </c:pt>
                <c:pt idx="33">
                  <c:v>0.10999113935164884</c:v>
                </c:pt>
                <c:pt idx="34">
                  <c:v>0.11046740637254326</c:v>
                </c:pt>
                <c:pt idx="35">
                  <c:v>0.11088429762344809</c:v>
                </c:pt>
                <c:pt idx="36">
                  <c:v>0.11124972941316691</c:v>
                </c:pt>
                <c:pt idx="37">
                  <c:v>0.11157046215382227</c:v>
                </c:pt>
                <c:pt idx="38">
                  <c:v>0.1118522883860853</c:v>
                </c:pt>
                <c:pt idx="39">
                  <c:v>0.11210123898713698</c:v>
                </c:pt>
                <c:pt idx="40">
                  <c:v>0.11232100762693098</c:v>
                </c:pt>
                <c:pt idx="41">
                  <c:v>0.11251487224296852</c:v>
                </c:pt>
                <c:pt idx="42">
                  <c:v>0.11268592841036917</c:v>
                </c:pt>
                <c:pt idx="43">
                  <c:v>0.11283680199840296</c:v>
                </c:pt>
                <c:pt idx="44">
                  <c:v>0.11296988490986148</c:v>
                </c:pt>
                <c:pt idx="45">
                  <c:v>0.11308720967880581</c:v>
                </c:pt>
                <c:pt idx="46">
                  <c:v>0.11319086773433384</c:v>
                </c:pt>
                <c:pt idx="47">
                  <c:v>0.11328228355693892</c:v>
                </c:pt>
                <c:pt idx="48">
                  <c:v>0.11336302572381007</c:v>
                </c:pt>
                <c:pt idx="49">
                  <c:v>0.11343448967623471</c:v>
                </c:pt>
              </c:numCache>
            </c:numRef>
          </c:val>
          <c:smooth val="0"/>
        </c:ser>
        <c:dLbls>
          <c:showLegendKey val="0"/>
          <c:showVal val="0"/>
          <c:showCatName val="0"/>
          <c:showSerName val="0"/>
          <c:showPercent val="0"/>
          <c:showBubbleSize val="0"/>
        </c:dLbls>
        <c:marker val="1"/>
        <c:smooth val="0"/>
        <c:axId val="43978240"/>
        <c:axId val="44508864"/>
      </c:lineChart>
      <c:catAx>
        <c:axId val="43978240"/>
        <c:scaling>
          <c:orientation val="minMax"/>
        </c:scaling>
        <c:delete val="0"/>
        <c:axPos val="b"/>
        <c:majorTickMark val="out"/>
        <c:minorTickMark val="none"/>
        <c:tickLblPos val="nextTo"/>
        <c:crossAx val="44508864"/>
        <c:crosses val="autoZero"/>
        <c:auto val="1"/>
        <c:lblAlgn val="ctr"/>
        <c:lblOffset val="100"/>
        <c:noMultiLvlLbl val="0"/>
      </c:catAx>
      <c:valAx>
        <c:axId val="44508864"/>
        <c:scaling>
          <c:orientation val="minMax"/>
        </c:scaling>
        <c:delete val="0"/>
        <c:axPos val="l"/>
        <c:majorGridlines/>
        <c:numFmt formatCode="0%" sourceLinked="0"/>
        <c:majorTickMark val="out"/>
        <c:minorTickMark val="none"/>
        <c:tickLblPos val="nextTo"/>
        <c:crossAx val="43978240"/>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123825</xdr:rowOff>
    </xdr:from>
    <xdr:to>
      <xdr:col>7</xdr:col>
      <xdr:colOff>0</xdr:colOff>
      <xdr:row>12</xdr:row>
      <xdr:rowOff>9525</xdr:rowOff>
    </xdr:to>
    <xdr:sp macro="" textlink="">
      <xdr:nvSpPr>
        <xdr:cNvPr id="3" name="Zone de texte 9"/>
        <xdr:cNvSpPr txBox="1">
          <a:spLocks noChangeArrowheads="1"/>
        </xdr:cNvSpPr>
      </xdr:nvSpPr>
      <xdr:spPr bwMode="auto">
        <a:xfrm>
          <a:off x="0" y="1419225"/>
          <a:ext cx="6410325" cy="533400"/>
        </a:xfrm>
        <a:prstGeom prst="rect">
          <a:avLst/>
        </a:prstGeom>
        <a:solidFill>
          <a:srgbClr val="AFC0C4"/>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r">
            <a:spcAft>
              <a:spcPts val="600"/>
            </a:spcAft>
          </a:pPr>
          <a:r>
            <a:rPr lang="fr-FR" sz="1800">
              <a:solidFill>
                <a:srgbClr val="FFFFFF"/>
              </a:solidFill>
              <a:effectLst/>
              <a:latin typeface="Arial"/>
              <a:ea typeface="Times New Roman"/>
              <a:cs typeface="Times New Roman"/>
            </a:rPr>
            <a:t>Version 1.2</a:t>
          </a:r>
          <a:r>
            <a:rPr lang="fr-FR" sz="1800" baseline="0">
              <a:solidFill>
                <a:srgbClr val="FFFFFF"/>
              </a:solidFill>
              <a:effectLst/>
              <a:latin typeface="DIN-Medium"/>
              <a:ea typeface="Times New Roman"/>
              <a:cs typeface="Times New Roman"/>
            </a:rPr>
            <a:t> du 01.10.2015</a:t>
          </a:r>
          <a:endParaRPr lang="fr-FR" sz="1800">
            <a:solidFill>
              <a:srgbClr val="FFFFFF"/>
            </a:solidFill>
            <a:effectLst/>
            <a:latin typeface="Arial"/>
            <a:ea typeface="Times New Roman"/>
            <a:cs typeface="Times New Roman"/>
          </a:endParaRPr>
        </a:p>
      </xdr:txBody>
    </xdr:sp>
    <xdr:clientData/>
  </xdr:twoCellAnchor>
  <xdr:twoCellAnchor>
    <xdr:from>
      <xdr:col>0</xdr:col>
      <xdr:colOff>0</xdr:colOff>
      <xdr:row>0</xdr:row>
      <xdr:rowOff>0</xdr:rowOff>
    </xdr:from>
    <xdr:to>
      <xdr:col>7</xdr:col>
      <xdr:colOff>0</xdr:colOff>
      <xdr:row>6</xdr:row>
      <xdr:rowOff>104775</xdr:rowOff>
    </xdr:to>
    <xdr:sp macro="" textlink="">
      <xdr:nvSpPr>
        <xdr:cNvPr id="2050" name="Zone de texte 3"/>
        <xdr:cNvSpPr txBox="1">
          <a:spLocks noChangeArrowheads="1"/>
        </xdr:cNvSpPr>
      </xdr:nvSpPr>
      <xdr:spPr bwMode="auto">
        <a:xfrm>
          <a:off x="0" y="0"/>
          <a:ext cx="6410325" cy="1076325"/>
        </a:xfrm>
        <a:prstGeom prst="rect">
          <a:avLst/>
        </a:prstGeom>
        <a:solidFill>
          <a:srgbClr val="C0DEAC"/>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fr-FR" sz="2200" b="0" i="0" u="none" strike="noStrike" baseline="0">
              <a:solidFill>
                <a:srgbClr val="FFFFFF"/>
              </a:solidFill>
              <a:latin typeface="Arial"/>
              <a:cs typeface="Arial"/>
            </a:rPr>
            <a:t>Modèles génériques de tarification de l’accès </a:t>
          </a:r>
        </a:p>
        <a:p>
          <a:pPr algn="l" rtl="0">
            <a:defRPr sz="1000"/>
          </a:pPr>
          <a:r>
            <a:rPr lang="fr-FR" sz="2200" b="0" i="0" u="none" strike="noStrike" baseline="0">
              <a:solidFill>
                <a:srgbClr val="FFFFFF"/>
              </a:solidFill>
              <a:latin typeface="Arial"/>
              <a:cs typeface="Arial"/>
            </a:rPr>
            <a:t>aux réseaux en fibre optique jusqu’à l’abonné </a:t>
          </a:r>
        </a:p>
        <a:p>
          <a:pPr algn="l" rtl="0">
            <a:defRPr sz="1000"/>
          </a:pPr>
          <a:r>
            <a:rPr lang="fr-FR" sz="2200" b="0" i="0" u="none" strike="noStrike" baseline="0">
              <a:solidFill>
                <a:srgbClr val="FFFFFF"/>
              </a:solidFill>
              <a:latin typeface="Arial"/>
              <a:cs typeface="Arial"/>
            </a:rPr>
            <a:t>en dehors des zones très denses</a:t>
          </a:r>
        </a:p>
      </xdr:txBody>
    </xdr:sp>
    <xdr:clientData/>
  </xdr:twoCellAnchor>
  <xdr:twoCellAnchor>
    <xdr:from>
      <xdr:col>0</xdr:col>
      <xdr:colOff>0</xdr:colOff>
      <xdr:row>6</xdr:row>
      <xdr:rowOff>104776</xdr:rowOff>
    </xdr:from>
    <xdr:to>
      <xdr:col>7</xdr:col>
      <xdr:colOff>0</xdr:colOff>
      <xdr:row>8</xdr:row>
      <xdr:rowOff>123826</xdr:rowOff>
    </xdr:to>
    <xdr:sp macro="" textlink="">
      <xdr:nvSpPr>
        <xdr:cNvPr id="4" name="Zone de texte 9"/>
        <xdr:cNvSpPr txBox="1">
          <a:spLocks noChangeArrowheads="1"/>
        </xdr:cNvSpPr>
      </xdr:nvSpPr>
      <xdr:spPr bwMode="auto">
        <a:xfrm>
          <a:off x="0" y="1076326"/>
          <a:ext cx="6410325" cy="342900"/>
        </a:xfrm>
        <a:prstGeom prst="rect">
          <a:avLst/>
        </a:prstGeom>
        <a:solidFill>
          <a:schemeClr val="accent2"/>
        </a:solidFill>
        <a:ln>
          <a:noFill/>
        </a:ln>
        <a:extLst/>
      </xdr:spPr>
      <xdr:txBody>
        <a:bodyPr rot="0" vert="horz" wrap="square" lIns="91440" tIns="45720" rIns="91440" bIns="45720" anchor="t" anchorCtr="0" upright="1">
          <a:noAutofit/>
        </a:bodyPr>
        <a:lstStyle/>
        <a:p>
          <a:pPr algn="ctr" rtl="0"/>
          <a:r>
            <a:rPr lang="fr-FR" sz="1800">
              <a:solidFill>
                <a:srgbClr val="FFFFFF"/>
              </a:solidFill>
              <a:effectLst/>
              <a:latin typeface="Arial"/>
              <a:ea typeface="Times New Roman"/>
              <a:cs typeface="Times New Roman"/>
            </a:rPr>
            <a:t>PRDM-DTIO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545647</xdr:colOff>
      <xdr:row>19</xdr:row>
      <xdr:rowOff>77562</xdr:rowOff>
    </xdr:from>
    <xdr:to>
      <xdr:col>10</xdr:col>
      <xdr:colOff>436790</xdr:colOff>
      <xdr:row>33</xdr:row>
      <xdr:rowOff>153762</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48986</xdr:colOff>
      <xdr:row>4</xdr:row>
      <xdr:rowOff>134709</xdr:rowOff>
    </xdr:from>
    <xdr:to>
      <xdr:col>4</xdr:col>
      <xdr:colOff>449036</xdr:colOff>
      <xdr:row>19</xdr:row>
      <xdr:rowOff>34017</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545647</xdr:colOff>
      <xdr:row>4</xdr:row>
      <xdr:rowOff>144236</xdr:rowOff>
    </xdr:from>
    <xdr:to>
      <xdr:col>10</xdr:col>
      <xdr:colOff>436790</xdr:colOff>
      <xdr:row>19</xdr:row>
      <xdr:rowOff>43544</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62594</xdr:colOff>
      <xdr:row>19</xdr:row>
      <xdr:rowOff>77562</xdr:rowOff>
    </xdr:from>
    <xdr:to>
      <xdr:col>4</xdr:col>
      <xdr:colOff>449037</xdr:colOff>
      <xdr:row>33</xdr:row>
      <xdr:rowOff>153762</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511629</xdr:colOff>
      <xdr:row>4</xdr:row>
      <xdr:rowOff>157843</xdr:rowOff>
    </xdr:from>
    <xdr:to>
      <xdr:col>16</xdr:col>
      <xdr:colOff>402771</xdr:colOff>
      <xdr:row>19</xdr:row>
      <xdr:rowOff>57151</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484414</xdr:colOff>
      <xdr:row>19</xdr:row>
      <xdr:rowOff>77563</xdr:rowOff>
    </xdr:from>
    <xdr:to>
      <xdr:col>16</xdr:col>
      <xdr:colOff>375556</xdr:colOff>
      <xdr:row>33</xdr:row>
      <xdr:rowOff>153763</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142874</xdr:colOff>
      <xdr:row>34</xdr:row>
      <xdr:rowOff>53069</xdr:rowOff>
    </xdr:from>
    <xdr:to>
      <xdr:col>16</xdr:col>
      <xdr:colOff>549087</xdr:colOff>
      <xdr:row>54</xdr:row>
      <xdr:rowOff>88048</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34</xdr:row>
      <xdr:rowOff>63954</xdr:rowOff>
    </xdr:from>
    <xdr:to>
      <xdr:col>6</xdr:col>
      <xdr:colOff>95250</xdr:colOff>
      <xdr:row>54</xdr:row>
      <xdr:rowOff>102055</xdr:rowOff>
    </xdr:to>
    <xdr:graphicFrame macro="">
      <xdr:nvGraphicFramePr>
        <xdr:cNvPr id="10" name="Graphique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734785</xdr:colOff>
      <xdr:row>34</xdr:row>
      <xdr:rowOff>68037</xdr:rowOff>
    </xdr:from>
    <xdr:to>
      <xdr:col>24</xdr:col>
      <xdr:colOff>462643</xdr:colOff>
      <xdr:row>54</xdr:row>
      <xdr:rowOff>40823</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0"/>
  </sheetPr>
  <dimension ref="A14:G18"/>
  <sheetViews>
    <sheetView tabSelected="1" zoomScaleNormal="100" workbookViewId="0"/>
  </sheetViews>
  <sheetFormatPr baseColWidth="10" defaultRowHeight="12.75"/>
  <cols>
    <col min="1" max="1" width="13.7109375" style="11" bestFit="1" customWidth="1"/>
    <col min="2" max="2" width="17.7109375" style="11" bestFit="1" customWidth="1"/>
    <col min="3" max="3" width="16.7109375" style="11" bestFit="1" customWidth="1"/>
    <col min="4" max="8" width="12" style="11" customWidth="1"/>
    <col min="9" max="16384" width="11.42578125" style="11"/>
  </cols>
  <sheetData>
    <row r="14" spans="1:7" ht="30" customHeight="1">
      <c r="A14" s="343" t="s">
        <v>145</v>
      </c>
      <c r="B14" s="343"/>
      <c r="C14" s="343"/>
      <c r="D14" s="343"/>
      <c r="E14" s="343"/>
      <c r="F14" s="343"/>
      <c r="G14" s="343"/>
    </row>
    <row r="16" spans="1:7">
      <c r="A16" s="66" t="s">
        <v>146</v>
      </c>
    </row>
    <row r="18" spans="1:3">
      <c r="A18" s="130" t="s">
        <v>165</v>
      </c>
      <c r="B18" s="202" t="s">
        <v>179</v>
      </c>
      <c r="C18" s="129" t="s">
        <v>178</v>
      </c>
    </row>
  </sheetData>
  <mergeCells count="1">
    <mergeCell ref="A14:G14"/>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rgb="FF495C71"/>
  </sheetPr>
  <dimension ref="A1:AZ19"/>
  <sheetViews>
    <sheetView zoomScaleNormal="100" workbookViewId="0">
      <pane xSplit="2" ySplit="2" topLeftCell="C3" activePane="bottomRight" state="frozen"/>
      <selection activeCell="E42" sqref="E42"/>
      <selection pane="topRight" activeCell="E42" sqref="E42"/>
      <selection pane="bottomLeft" activeCell="E42" sqref="E42"/>
      <selection pane="bottomRight"/>
    </sheetView>
  </sheetViews>
  <sheetFormatPr baseColWidth="10" defaultRowHeight="12.75" outlineLevelRow="1"/>
  <cols>
    <col min="1" max="1" width="47.5703125" style="11" bestFit="1" customWidth="1"/>
    <col min="2" max="2" width="22.140625" style="159" bestFit="1" customWidth="1"/>
    <col min="3" max="52" width="14.28515625" style="11" customWidth="1"/>
    <col min="53" max="16384" width="11.42578125" style="11"/>
  </cols>
  <sheetData>
    <row r="1" spans="1:52">
      <c r="B1" s="187" t="s">
        <v>75</v>
      </c>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row>
    <row r="2" spans="1:52" s="186" customFormat="1">
      <c r="A2" s="189" t="s">
        <v>7</v>
      </c>
      <c r="B2" s="189"/>
      <c r="C2" s="190">
        <v>1</v>
      </c>
      <c r="D2" s="190">
        <v>2</v>
      </c>
      <c r="E2" s="190">
        <v>3</v>
      </c>
      <c r="F2" s="190">
        <v>4</v>
      </c>
      <c r="G2" s="190">
        <v>5</v>
      </c>
      <c r="H2" s="190">
        <v>6</v>
      </c>
      <c r="I2" s="190">
        <v>7</v>
      </c>
      <c r="J2" s="190">
        <v>8</v>
      </c>
      <c r="K2" s="190">
        <v>9</v>
      </c>
      <c r="L2" s="190">
        <v>10</v>
      </c>
      <c r="M2" s="190">
        <v>11</v>
      </c>
      <c r="N2" s="190">
        <v>12</v>
      </c>
      <c r="O2" s="190">
        <v>13</v>
      </c>
      <c r="P2" s="190">
        <v>14</v>
      </c>
      <c r="Q2" s="190">
        <v>15</v>
      </c>
      <c r="R2" s="190">
        <v>16</v>
      </c>
      <c r="S2" s="190">
        <v>17</v>
      </c>
      <c r="T2" s="190">
        <v>18</v>
      </c>
      <c r="U2" s="190">
        <v>19</v>
      </c>
      <c r="V2" s="190">
        <v>20</v>
      </c>
      <c r="W2" s="190">
        <v>21</v>
      </c>
      <c r="X2" s="190">
        <v>22</v>
      </c>
      <c r="Y2" s="190">
        <v>23</v>
      </c>
      <c r="Z2" s="190">
        <v>24</v>
      </c>
      <c r="AA2" s="190">
        <v>25</v>
      </c>
      <c r="AB2" s="190">
        <v>26</v>
      </c>
      <c r="AC2" s="190">
        <v>27</v>
      </c>
      <c r="AD2" s="190">
        <v>28</v>
      </c>
      <c r="AE2" s="190">
        <v>29</v>
      </c>
      <c r="AF2" s="190">
        <v>30</v>
      </c>
      <c r="AG2" s="190">
        <v>31</v>
      </c>
      <c r="AH2" s="190">
        <v>32</v>
      </c>
      <c r="AI2" s="190">
        <v>33</v>
      </c>
      <c r="AJ2" s="190">
        <v>34</v>
      </c>
      <c r="AK2" s="190">
        <v>35</v>
      </c>
      <c r="AL2" s="190">
        <v>36</v>
      </c>
      <c r="AM2" s="190">
        <v>37</v>
      </c>
      <c r="AN2" s="190">
        <v>38</v>
      </c>
      <c r="AO2" s="190">
        <v>39</v>
      </c>
      <c r="AP2" s="190">
        <v>40</v>
      </c>
      <c r="AQ2" s="190">
        <v>41</v>
      </c>
      <c r="AR2" s="190">
        <v>42</v>
      </c>
      <c r="AS2" s="190">
        <v>43</v>
      </c>
      <c r="AT2" s="190">
        <v>44</v>
      </c>
      <c r="AU2" s="190">
        <v>45</v>
      </c>
      <c r="AV2" s="190">
        <v>46</v>
      </c>
      <c r="AW2" s="190">
        <v>47</v>
      </c>
      <c r="AX2" s="190">
        <v>48</v>
      </c>
      <c r="AY2" s="190">
        <v>49</v>
      </c>
      <c r="AZ2" s="190">
        <v>50</v>
      </c>
    </row>
    <row r="3" spans="1:52">
      <c r="A3" s="179" t="s">
        <v>13</v>
      </c>
      <c r="B3" s="154"/>
      <c r="C3" s="155">
        <f>'Calcul de la réserve'!C8</f>
        <v>1</v>
      </c>
      <c r="D3" s="155">
        <f>'Calcul de la réserve'!D8</f>
        <v>0.9085201793721972</v>
      </c>
      <c r="E3" s="155">
        <f>'Calcul de la réserve'!E8</f>
        <v>0.82540891632648938</v>
      </c>
      <c r="F3" s="155">
        <f>'Calcul de la réserve'!F8</f>
        <v>0.74990065671635309</v>
      </c>
      <c r="G3" s="155">
        <f>'Calcul de la réserve'!G8</f>
        <v>0.68129987915126955</v>
      </c>
      <c r="H3" s="155">
        <f>'Calcul de la réserve'!H8</f>
        <v>0.6189746884127677</v>
      </c>
      <c r="I3" s="155">
        <f>'Calcul de la réserve'!I8</f>
        <v>0.56235099494361762</v>
      </c>
      <c r="J3" s="155">
        <f>'Calcul de la réserve'!J8</f>
        <v>0.51090722679630907</v>
      </c>
      <c r="K3" s="155">
        <f>'Calcul de la réserve'!K8</f>
        <v>0.46416952533153455</v>
      </c>
      <c r="L3" s="155">
        <f>'Calcul de la réserve'!L8</f>
        <v>0.4217073804133134</v>
      </c>
      <c r="M3" s="155">
        <f>'Calcul de la réserve'!M8</f>
        <v>0.3831296648956829</v>
      </c>
      <c r="N3" s="155">
        <f>'Calcul de la réserve'!N8</f>
        <v>0.34808103187383566</v>
      </c>
      <c r="O3" s="155">
        <f>'Calcul de la réserve'!O8</f>
        <v>0.31623864151407666</v>
      </c>
      <c r="P3" s="155">
        <f>'Calcul de la réserve'!P8</f>
        <v>0.28730918731278893</v>
      </c>
      <c r="Q3" s="155">
        <f>'Calcul de la réserve'!Q8</f>
        <v>0.2610261943926952</v>
      </c>
      <c r="R3" s="155">
        <f>'Calcul de la réserve'!R8</f>
        <v>0.23714756495049347</v>
      </c>
      <c r="S3" s="155">
        <f>'Calcul de la réserve'!S8</f>
        <v>0.21545334824650211</v>
      </c>
      <c r="T3" s="155">
        <f>'Calcul de la réserve'!T8</f>
        <v>0.19574371459525258</v>
      </c>
      <c r="U3" s="155">
        <f>'Calcul de la réserve'!U8</f>
        <v>0.17783711469505906</v>
      </c>
      <c r="V3" s="155">
        <f>'Calcul de la réserve'!V8</f>
        <v>0.16156860734178907</v>
      </c>
      <c r="W3" s="155">
        <f>'Calcul de la réserve'!W8</f>
        <v>0.14678834012307831</v>
      </c>
      <c r="X3" s="155">
        <f>'Calcul de la réserve'!X8</f>
        <v>0.1333601690983662</v>
      </c>
      <c r="Y3" s="155">
        <f>'Calcul de la réserve'!Y8</f>
        <v>0.12116040475035422</v>
      </c>
      <c r="Z3" s="155">
        <f>'Calcul de la réserve'!Z8</f>
        <v>0.11007667265659983</v>
      </c>
      <c r="AA3" s="155">
        <f>'Calcul de la réserve'!AA8</f>
        <v>0.10000687838666872</v>
      </c>
      <c r="AB3" s="155">
        <f>'Calcul de la réserve'!AB8</f>
        <v>9.085826709030978E-2</v>
      </c>
      <c r="AC3" s="155">
        <f>'Calcul de la réserve'!AC8</f>
        <v>8.254656911433525E-2</v>
      </c>
      <c r="AD3" s="155">
        <f>'Calcul de la réserve'!AD8</f>
        <v>7.4995223778315342E-2</v>
      </c>
      <c r="AE3" s="155">
        <f>'Calcul de la réserve'!AE8</f>
        <v>6.813467415913313E-2</v>
      </c>
      <c r="AF3" s="155">
        <f>'Calcul de la réserve'!AF8</f>
        <v>6.1901726388521844E-2</v>
      </c>
      <c r="AG3" s="155">
        <f>'Calcul de la réserve'!AG8</f>
        <v>5.6238967561948537E-2</v>
      </c>
      <c r="AH3" s="155">
        <f>'Calcul de la réserve'!AH8</f>
        <v>5.1094236897088668E-2</v>
      </c>
      <c r="AI3" s="155">
        <f>'Calcul de la réserve'!AI8</f>
        <v>4.6420145270628536E-2</v>
      </c>
      <c r="AJ3" s="155">
        <f>'Calcul de la réserve'!AJ8</f>
        <v>4.2173638707754889E-2</v>
      </c>
      <c r="AK3" s="155">
        <f>'Calcul de la réserve'!AK8</f>
        <v>3.8315601803547712E-2</v>
      </c>
      <c r="AL3" s="155">
        <f>'Calcul de la réserve'!AL8</f>
        <v>3.4810497423312853E-2</v>
      </c>
      <c r="AM3" s="155">
        <f>'Calcul de la réserve'!AM8</f>
        <v>3.1626039363063602E-2</v>
      </c>
      <c r="AN3" s="155">
        <f>'Calcul de la réserve'!AN8</f>
        <v>2.8732894954962715E-2</v>
      </c>
      <c r="AO3" s="155">
        <f>'Calcul de la réserve'!AO8</f>
        <v>2.6104414878365227E-2</v>
      </c>
      <c r="AP3" s="155">
        <f>'Calcul de la réserve'!AP8</f>
        <v>2.3716387687698629E-2</v>
      </c>
      <c r="AQ3" s="155">
        <f>'Calcul de la réserve'!AQ8</f>
        <v>2.1546816796088528E-2</v>
      </c>
      <c r="AR3" s="155">
        <f>'Calcul de la réserve'!AR8</f>
        <v>1.9575717860482223E-2</v>
      </c>
      <c r="AS3" s="155">
        <f>'Calcul de la réserve'!AS8</f>
        <v>1.7784934701944834E-2</v>
      </c>
      <c r="AT3" s="155">
        <f>'Calcul de la réserve'!AT8</f>
        <v>1.6157972065533734E-2</v>
      </c>
      <c r="AU3" s="155">
        <f>'Calcul de la réserve'!AU8</f>
        <v>1.4679843679269661E-2</v>
      </c>
      <c r="AV3" s="155">
        <f>'Calcul de la réserve'!AV8</f>
        <v>1.3336934212645889E-2</v>
      </c>
      <c r="AW3" s="155">
        <f>'Calcul de la réserve'!AW8</f>
        <v>1.2116873863148237E-2</v>
      </c>
      <c r="AX3" s="155">
        <f>'Calcul de la réserve'!AX8</f>
        <v>1.1008424415577724E-2</v>
      </c>
      <c r="AY3" s="155">
        <f>'Calcul de la réserve'!AY8</f>
        <v>1.0001375724645949E-2</v>
      </c>
      <c r="AZ3" s="155">
        <f>'Calcul de la réserve'!AZ8</f>
        <v>9.0864516673240768E-3</v>
      </c>
    </row>
    <row r="4" spans="1:52">
      <c r="A4" s="11" t="s">
        <v>130</v>
      </c>
      <c r="B4" s="159" t="str">
        <f>Hypothèses!C94</f>
        <v>Scénario modélisé</v>
      </c>
      <c r="C4" s="86">
        <f>Hypothèses!D94</f>
        <v>21654.583607580065</v>
      </c>
      <c r="D4" s="86">
        <f>Hypothèses!E94</f>
        <v>65676.609841214784</v>
      </c>
      <c r="E4" s="86">
        <f>Hypothèses!F94</f>
        <v>125575.34271359321</v>
      </c>
      <c r="F4" s="86">
        <f>Hypothèses!G94</f>
        <v>197219.19726362533</v>
      </c>
      <c r="G4" s="86">
        <f>Hypothèses!H94</f>
        <v>273128.36023913481</v>
      </c>
      <c r="H4" s="86">
        <f>Hypothèses!I94</f>
        <v>346377.06747555296</v>
      </c>
      <c r="I4" s="86">
        <f>Hypothèses!J94</f>
        <v>408088.75736827432</v>
      </c>
      <c r="J4" s="86">
        <f>Hypothèses!K94</f>
        <v>462995.09022523108</v>
      </c>
      <c r="K4" s="86">
        <f>Hypothèses!L94</f>
        <v>500553.92842398345</v>
      </c>
      <c r="L4" s="86">
        <f>Hypothèses!M94</f>
        <v>522352.45454357314</v>
      </c>
      <c r="M4" s="86">
        <f>Hypothèses!N94</f>
        <v>537574.68068700412</v>
      </c>
      <c r="N4" s="86">
        <f>Hypothèses!O94</f>
        <v>549572.97592899576</v>
      </c>
      <c r="O4" s="86">
        <f>Hypothèses!P94</f>
        <v>559937.48877245199</v>
      </c>
      <c r="P4" s="86">
        <f>Hypothèses!Q94</f>
        <v>570143.2091230544</v>
      </c>
      <c r="Q4" s="86">
        <f>Hypothèses!R94</f>
        <v>580757.15828768082</v>
      </c>
      <c r="R4" s="86">
        <f>Hypothèses!S94</f>
        <v>591779.33626633126</v>
      </c>
      <c r="S4" s="86">
        <f>Hypothèses!T94</f>
        <v>603209.74305900594</v>
      </c>
      <c r="T4" s="86">
        <f>Hypothèses!U94</f>
        <v>615048.37866570463</v>
      </c>
      <c r="U4" s="86">
        <f>Hypothèses!V94</f>
        <v>627295.24308642733</v>
      </c>
      <c r="V4" s="86">
        <f>Hypothèses!W94</f>
        <v>639950.33632117428</v>
      </c>
      <c r="W4" s="86">
        <f>Hypothèses!X94</f>
        <v>653013.65836994525</v>
      </c>
      <c r="X4" s="86">
        <f>Hypothèses!Y94</f>
        <v>666485.20923274034</v>
      </c>
      <c r="Y4" s="86">
        <f>Hypothèses!Z94</f>
        <v>680364.98890955956</v>
      </c>
      <c r="Z4" s="86">
        <f>Hypothèses!AA94</f>
        <v>694652.99740040279</v>
      </c>
      <c r="AA4" s="86">
        <f>Hypothèses!AB94</f>
        <v>709349.23470527015</v>
      </c>
      <c r="AB4" s="86">
        <f>Hypothèses!AC94</f>
        <v>724045.4720101374</v>
      </c>
      <c r="AC4" s="86">
        <f>Hypothèses!AD94</f>
        <v>738741.70931500476</v>
      </c>
      <c r="AD4" s="86">
        <f>Hypothèses!AE94</f>
        <v>753437.94661987212</v>
      </c>
      <c r="AE4" s="86">
        <f>Hypothèses!AF94</f>
        <v>768134.18392473948</v>
      </c>
      <c r="AF4" s="86">
        <f>Hypothèses!AG94</f>
        <v>782830.42122960684</v>
      </c>
      <c r="AG4" s="86">
        <f>Hypothèses!AH94</f>
        <v>797526.65853447421</v>
      </c>
      <c r="AH4" s="86">
        <f>Hypothèses!AI94</f>
        <v>812222.89583934157</v>
      </c>
      <c r="AI4" s="86">
        <f>Hypothèses!AJ94</f>
        <v>826919.13314420893</v>
      </c>
      <c r="AJ4" s="86">
        <f>Hypothèses!AK94</f>
        <v>841615.37044907629</v>
      </c>
      <c r="AK4" s="86">
        <f>Hypothèses!AL94</f>
        <v>856311.60775394365</v>
      </c>
      <c r="AL4" s="86">
        <f>Hypothèses!AM94</f>
        <v>871007.84505881101</v>
      </c>
      <c r="AM4" s="86">
        <f>Hypothèses!AN94</f>
        <v>885704.08236367838</v>
      </c>
      <c r="AN4" s="86">
        <f>Hypothèses!AO94</f>
        <v>900400.31966854574</v>
      </c>
      <c r="AO4" s="86">
        <f>Hypothèses!AP94</f>
        <v>915096.5569734131</v>
      </c>
      <c r="AP4" s="86">
        <f>Hypothèses!AQ94</f>
        <v>929792.79427828046</v>
      </c>
      <c r="AQ4" s="86">
        <f>Hypothèses!AR94</f>
        <v>944489.03158314782</v>
      </c>
      <c r="AR4" s="86">
        <f>Hypothèses!AS94</f>
        <v>959185.26888801518</v>
      </c>
      <c r="AS4" s="86">
        <f>Hypothèses!AT94</f>
        <v>973881.50619288255</v>
      </c>
      <c r="AT4" s="86">
        <f>Hypothèses!AU94</f>
        <v>988577.74349774991</v>
      </c>
      <c r="AU4" s="86">
        <f>Hypothèses!AV94</f>
        <v>1003273.9808026173</v>
      </c>
      <c r="AV4" s="86">
        <f>Hypothèses!AW94</f>
        <v>1017970.2181074846</v>
      </c>
      <c r="AW4" s="86">
        <f>Hypothèses!AX94</f>
        <v>1032666.455412352</v>
      </c>
      <c r="AX4" s="86">
        <f>Hypothèses!AY94</f>
        <v>1047362.6927172194</v>
      </c>
      <c r="AY4" s="86">
        <f>Hypothèses!AZ94</f>
        <v>1062058.9300220867</v>
      </c>
      <c r="AZ4" s="86">
        <f>Hypothèses!BA94</f>
        <v>1076755.167326954</v>
      </c>
    </row>
    <row r="5" spans="1:52">
      <c r="A5" s="11" t="s">
        <v>27</v>
      </c>
      <c r="C5" s="6">
        <f>'Revenus récurrents'!C8</f>
        <v>37.260506329113923</v>
      </c>
      <c r="D5" s="6">
        <f>'Revenus récurrents'!D8</f>
        <v>406.21976139240502</v>
      </c>
      <c r="E5" s="6">
        <f>'Revenus récurrents'!E8</f>
        <v>1846.5352756329114</v>
      </c>
      <c r="F5" s="6">
        <f>'Revenus récurrents'!F8</f>
        <v>5536.4882705696209</v>
      </c>
      <c r="G5" s="6">
        <f>'Revenus récurrents'!G8</f>
        <v>12111.478208623417</v>
      </c>
      <c r="H5" s="6">
        <f>'Revenus récurrents'!H8</f>
        <v>21374.676803124999</v>
      </c>
      <c r="I5" s="6">
        <f>'Revenus récurrents'!I8</f>
        <v>32249.961787143988</v>
      </c>
      <c r="J5" s="6">
        <f>'Revenus récurrents'!J8</f>
        <v>43001.675746439876</v>
      </c>
      <c r="K5" s="6">
        <f>'Revenus récurrents'!K8</f>
        <v>52635.847841787981</v>
      </c>
      <c r="L5" s="6">
        <f>'Revenus récurrents'!L8</f>
        <v>60301.282575767407</v>
      </c>
      <c r="M5" s="6">
        <f>'Revenus récurrents'!M8</f>
        <v>65748.070760680377</v>
      </c>
      <c r="N5" s="6">
        <f>'Revenus récurrents'!N8</f>
        <v>69455.561222903489</v>
      </c>
      <c r="O5" s="6">
        <f>'Revenus récurrents'!O8</f>
        <v>71565.582468417793</v>
      </c>
      <c r="P5" s="6">
        <f>'Revenus récurrents'!P8</f>
        <v>73046.392700649172</v>
      </c>
      <c r="Q5" s="6">
        <f>'Revenus récurrents'!Q8</f>
        <v>74442.672289356356</v>
      </c>
      <c r="R5" s="6">
        <f>'Revenus récurrents'!R8</f>
        <v>75497.802732987911</v>
      </c>
      <c r="S5" s="6">
        <f>'Revenus récurrents'!S8</f>
        <v>76585.558576138515</v>
      </c>
      <c r="T5" s="6">
        <f>'Revenus récurrents'!T8</f>
        <v>77482.45000209265</v>
      </c>
      <c r="U5" s="6">
        <f>'Revenus récurrents'!U8</f>
        <v>78321.37460328493</v>
      </c>
      <c r="V5" s="6">
        <f>'Revenus récurrents'!V8</f>
        <v>79082.218618132552</v>
      </c>
      <c r="W5" s="6">
        <f>'Revenus récurrents'!W8</f>
        <v>79653.439492344478</v>
      </c>
      <c r="X5" s="6">
        <f>'Revenus récurrents'!X8</f>
        <v>80260.910033075226</v>
      </c>
      <c r="Y5" s="6">
        <f>'Revenus récurrents'!Y8</f>
        <v>80495.793314790819</v>
      </c>
      <c r="Z5" s="6">
        <f>'Revenus récurrents'!Z8</f>
        <v>80495.793314790819</v>
      </c>
      <c r="AA5" s="6">
        <f>'Revenus récurrents'!AA8</f>
        <v>80495.793314790819</v>
      </c>
      <c r="AB5" s="6">
        <f>'Revenus récurrents'!AB8</f>
        <v>80495.793314790819</v>
      </c>
      <c r="AC5" s="6">
        <f>'Revenus récurrents'!AC8</f>
        <v>80495.793314790819</v>
      </c>
      <c r="AD5" s="6">
        <f>'Revenus récurrents'!AD8</f>
        <v>80495.793314790819</v>
      </c>
      <c r="AE5" s="6">
        <f>'Revenus récurrents'!AE8</f>
        <v>80495.793314790819</v>
      </c>
      <c r="AF5" s="6">
        <f>'Revenus récurrents'!AF8</f>
        <v>80495.793314790819</v>
      </c>
      <c r="AG5" s="6">
        <f>'Revenus récurrents'!AG8</f>
        <v>80495.793314790819</v>
      </c>
      <c r="AH5" s="6">
        <f>'Revenus récurrents'!AH8</f>
        <v>80495.793314790819</v>
      </c>
      <c r="AI5" s="6">
        <f>'Revenus récurrents'!AI8</f>
        <v>80495.793314790819</v>
      </c>
      <c r="AJ5" s="6">
        <f>'Revenus récurrents'!AJ8</f>
        <v>80495.793314790819</v>
      </c>
      <c r="AK5" s="6">
        <f>'Revenus récurrents'!AK8</f>
        <v>80495.793314790819</v>
      </c>
      <c r="AL5" s="6">
        <f>'Revenus récurrents'!AL8</f>
        <v>80495.793314790819</v>
      </c>
      <c r="AM5" s="6">
        <f>'Revenus récurrents'!AM8</f>
        <v>80495.793314790819</v>
      </c>
      <c r="AN5" s="6">
        <f>'Revenus récurrents'!AN8</f>
        <v>80495.793314790819</v>
      </c>
      <c r="AO5" s="6">
        <f>'Revenus récurrents'!AO8</f>
        <v>80495.793314790819</v>
      </c>
      <c r="AP5" s="6">
        <f>'Revenus récurrents'!AP8</f>
        <v>80495.793314790819</v>
      </c>
      <c r="AQ5" s="6">
        <f>'Revenus récurrents'!AQ8</f>
        <v>80495.793314790819</v>
      </c>
      <c r="AR5" s="6">
        <f>'Revenus récurrents'!AR8</f>
        <v>80495.793314790819</v>
      </c>
      <c r="AS5" s="6">
        <f>'Revenus récurrents'!AS8</f>
        <v>80495.793314790819</v>
      </c>
      <c r="AT5" s="6">
        <f>'Revenus récurrents'!AT8</f>
        <v>80495.793314790819</v>
      </c>
      <c r="AU5" s="6">
        <f>'Revenus récurrents'!AU8</f>
        <v>80495.793314790819</v>
      </c>
      <c r="AV5" s="6">
        <f>'Revenus récurrents'!AV8</f>
        <v>80495.793314790819</v>
      </c>
      <c r="AW5" s="6">
        <f>'Revenus récurrents'!AW8</f>
        <v>80495.793314790819</v>
      </c>
      <c r="AX5" s="6">
        <f>'Revenus récurrents'!AX8</f>
        <v>80495.793314790819</v>
      </c>
      <c r="AY5" s="6">
        <f>'Revenus récurrents'!AY8</f>
        <v>80495.793314790819</v>
      </c>
      <c r="AZ5" s="6">
        <f>'Revenus récurrents'!AZ8</f>
        <v>80495.793314790819</v>
      </c>
    </row>
    <row r="7" spans="1:52">
      <c r="A7" s="211" t="s">
        <v>42</v>
      </c>
      <c r="C7" s="212">
        <f ca="1">-C17/C18</f>
        <v>0.79922642355399753</v>
      </c>
    </row>
    <row r="9" spans="1:52">
      <c r="A9" s="11" t="s">
        <v>66</v>
      </c>
      <c r="C9" s="86">
        <f ca="1">'Revenus récurrents'!C16</f>
        <v>373.5612920127075</v>
      </c>
      <c r="D9" s="86">
        <f ca="1">'Revenus récurrents'!D16</f>
        <v>4072.6225662765769</v>
      </c>
      <c r="E9" s="86">
        <f ca="1">'Revenus récurrents'!E16</f>
        <v>18512.741003025309</v>
      </c>
      <c r="F9" s="86">
        <f ca="1">'Revenus récurrents'!F16</f>
        <v>55506.967438903601</v>
      </c>
      <c r="G9" s="86">
        <f ca="1">'Revenus récurrents'!G16</f>
        <v>121425.60296508747</v>
      </c>
      <c r="H9" s="86">
        <f ca="1">'Revenus récurrents'!H16</f>
        <v>214295.3134453368</v>
      </c>
      <c r="I9" s="86">
        <f ca="1">'Revenus récurrents'!I16</f>
        <v>323327.25932799868</v>
      </c>
      <c r="J9" s="86">
        <f ca="1">'Revenus récurrents'!J16</f>
        <v>431120.32371927233</v>
      </c>
      <c r="K9" s="86">
        <f ca="1">'Revenus récurrents'!K16</f>
        <v>527709.28962387482</v>
      </c>
      <c r="L9" s="86">
        <f ca="1">'Revenus récurrents'!L16</f>
        <v>604560.35755547183</v>
      </c>
      <c r="M9" s="86">
        <f ca="1">'Revenus récurrents'!M16</f>
        <v>659168.02213478542</v>
      </c>
      <c r="N9" s="86">
        <f ca="1">'Revenus récurrents'!N16</f>
        <v>696338.07331336231</v>
      </c>
      <c r="O9" s="86">
        <f ca="1">'Revenus récurrents'!O16</f>
        <v>717492.43594296242</v>
      </c>
      <c r="P9" s="86">
        <f ca="1">'Revenus récurrents'!P16</f>
        <v>732338.54078898707</v>
      </c>
      <c r="Q9" s="86">
        <f ca="1">'Revenus récurrents'!Q16</f>
        <v>746337.16986185277</v>
      </c>
      <c r="R9" s="86">
        <f ca="1">'Revenus récurrents'!R16</f>
        <v>756915.55246039969</v>
      </c>
      <c r="S9" s="86">
        <f ca="1">'Revenus récurrents'!S16</f>
        <v>767821.02633057651</v>
      </c>
      <c r="T9" s="86">
        <f ca="1">'Revenus récurrents'!T16</f>
        <v>776812.95781200018</v>
      </c>
      <c r="U9" s="86">
        <f ca="1">'Revenus récurrents'!U16</f>
        <v>785223.73342397204</v>
      </c>
      <c r="V9" s="86">
        <f ca="1">'Revenus récurrents'!V16</f>
        <v>792851.69936453504</v>
      </c>
      <c r="W9" s="86">
        <f ca="1">'Revenus récurrents'!W16</f>
        <v>798578.56753724441</v>
      </c>
      <c r="X9" s="86">
        <f ca="1">'Revenus récurrents'!X16</f>
        <v>804668.86266234622</v>
      </c>
      <c r="Y9" s="86">
        <f ca="1">'Revenus récurrents'!Y16</f>
        <v>807023.72336699814</v>
      </c>
      <c r="Z9" s="86">
        <f ca="1">'Revenus récurrents'!Z16</f>
        <v>807023.72336699814</v>
      </c>
      <c r="AA9" s="86">
        <f ca="1">'Revenus récurrents'!AA16</f>
        <v>807023.72336699814</v>
      </c>
      <c r="AB9" s="86">
        <f ca="1">'Revenus récurrents'!AB16</f>
        <v>807023.72336699814</v>
      </c>
      <c r="AC9" s="86">
        <f ca="1">'Revenus récurrents'!AC16</f>
        <v>807023.72336699814</v>
      </c>
      <c r="AD9" s="86">
        <f ca="1">'Revenus récurrents'!AD16</f>
        <v>807023.72336699814</v>
      </c>
      <c r="AE9" s="86">
        <f ca="1">'Revenus récurrents'!AE16</f>
        <v>807023.72336699814</v>
      </c>
      <c r="AF9" s="86">
        <f ca="1">'Revenus récurrents'!AF16</f>
        <v>807023.72336699814</v>
      </c>
      <c r="AG9" s="86">
        <f ca="1">'Revenus récurrents'!AG16</f>
        <v>807023.72336699814</v>
      </c>
      <c r="AH9" s="86">
        <f ca="1">'Revenus récurrents'!AH16</f>
        <v>807023.72336699814</v>
      </c>
      <c r="AI9" s="86">
        <f ca="1">'Revenus récurrents'!AI16</f>
        <v>807023.72336699814</v>
      </c>
      <c r="AJ9" s="86">
        <f ca="1">'Revenus récurrents'!AJ16</f>
        <v>807023.72336699814</v>
      </c>
      <c r="AK9" s="86">
        <f ca="1">'Revenus récurrents'!AK16</f>
        <v>807023.72336699814</v>
      </c>
      <c r="AL9" s="86">
        <f ca="1">'Revenus récurrents'!AL16</f>
        <v>807023.72336699814</v>
      </c>
      <c r="AM9" s="86">
        <f ca="1">'Revenus récurrents'!AM16</f>
        <v>807023.72336699814</v>
      </c>
      <c r="AN9" s="86">
        <f ca="1">'Revenus récurrents'!AN16</f>
        <v>807023.72336699814</v>
      </c>
      <c r="AO9" s="86">
        <f ca="1">'Revenus récurrents'!AO16</f>
        <v>807023.72336699814</v>
      </c>
      <c r="AP9" s="86">
        <f ca="1">'Revenus récurrents'!AP16</f>
        <v>807023.72336699814</v>
      </c>
      <c r="AQ9" s="86">
        <f ca="1">'Revenus récurrents'!AQ16</f>
        <v>807023.72336699814</v>
      </c>
      <c r="AR9" s="86">
        <f ca="1">'Revenus récurrents'!AR16</f>
        <v>807023.72336699814</v>
      </c>
      <c r="AS9" s="86">
        <f ca="1">'Revenus récurrents'!AS16</f>
        <v>807023.72336699814</v>
      </c>
      <c r="AT9" s="86">
        <f ca="1">'Revenus récurrents'!AT16</f>
        <v>807023.72336699814</v>
      </c>
      <c r="AU9" s="86">
        <f ca="1">'Revenus récurrents'!AU16</f>
        <v>807023.72336699814</v>
      </c>
      <c r="AV9" s="86">
        <f ca="1">'Revenus récurrents'!AV16</f>
        <v>807023.72336699814</v>
      </c>
      <c r="AW9" s="86">
        <f ca="1">'Revenus récurrents'!AW16</f>
        <v>807023.72336699814</v>
      </c>
      <c r="AX9" s="86">
        <f ca="1">'Revenus récurrents'!AX16</f>
        <v>807023.72336699814</v>
      </c>
      <c r="AY9" s="86">
        <f ca="1">'Revenus récurrents'!AY16</f>
        <v>807023.72336699814</v>
      </c>
      <c r="AZ9" s="86">
        <f ca="1">'Revenus récurrents'!AZ16</f>
        <v>807023.72336699814</v>
      </c>
    </row>
    <row r="10" spans="1:52">
      <c r="A10" s="11" t="s">
        <v>12</v>
      </c>
      <c r="C10" s="86">
        <f t="shared" ref="C10:AH10" ca="1" si="0">C9-C4</f>
        <v>-21281.022315567359</v>
      </c>
      <c r="D10" s="86">
        <f t="shared" ca="1" si="0"/>
        <v>-61603.987274938205</v>
      </c>
      <c r="E10" s="86">
        <f t="shared" ca="1" si="0"/>
        <v>-107062.60171056791</v>
      </c>
      <c r="F10" s="86">
        <f t="shared" ca="1" si="0"/>
        <v>-141712.22982472173</v>
      </c>
      <c r="G10" s="86">
        <f t="shared" ca="1" si="0"/>
        <v>-151702.75727404736</v>
      </c>
      <c r="H10" s="86">
        <f t="shared" ca="1" si="0"/>
        <v>-132081.75403021617</v>
      </c>
      <c r="I10" s="86">
        <f t="shared" ca="1" si="0"/>
        <v>-84761.498040275648</v>
      </c>
      <c r="J10" s="86">
        <f t="shared" ca="1" si="0"/>
        <v>-31874.766505958745</v>
      </c>
      <c r="K10" s="86">
        <f t="shared" ca="1" si="0"/>
        <v>27155.361199891369</v>
      </c>
      <c r="L10" s="86">
        <f t="shared" ca="1" si="0"/>
        <v>82207.903011898685</v>
      </c>
      <c r="M10" s="86">
        <f t="shared" ca="1" si="0"/>
        <v>121593.34144778131</v>
      </c>
      <c r="N10" s="86">
        <f t="shared" ca="1" si="0"/>
        <v>146765.09738436656</v>
      </c>
      <c r="O10" s="86">
        <f t="shared" ca="1" si="0"/>
        <v>157554.94717051042</v>
      </c>
      <c r="P10" s="86">
        <f t="shared" ca="1" si="0"/>
        <v>162195.33166593267</v>
      </c>
      <c r="Q10" s="86">
        <f t="shared" ca="1" si="0"/>
        <v>165580.01157417195</v>
      </c>
      <c r="R10" s="86">
        <f t="shared" ca="1" si="0"/>
        <v>165136.21619406843</v>
      </c>
      <c r="S10" s="86">
        <f t="shared" ca="1" si="0"/>
        <v>164611.28327157057</v>
      </c>
      <c r="T10" s="86">
        <f t="shared" ca="1" si="0"/>
        <v>161764.57914629555</v>
      </c>
      <c r="U10" s="86">
        <f t="shared" ca="1" si="0"/>
        <v>157928.4903375447</v>
      </c>
      <c r="V10" s="86">
        <f t="shared" ca="1" si="0"/>
        <v>152901.36304336076</v>
      </c>
      <c r="W10" s="86">
        <f t="shared" ca="1" si="0"/>
        <v>145564.90916729916</v>
      </c>
      <c r="X10" s="86">
        <f t="shared" ca="1" si="0"/>
        <v>138183.65342960588</v>
      </c>
      <c r="Y10" s="86">
        <f t="shared" ca="1" si="0"/>
        <v>126658.73445743858</v>
      </c>
      <c r="Z10" s="86">
        <f t="shared" ca="1" si="0"/>
        <v>112370.72596659535</v>
      </c>
      <c r="AA10" s="86">
        <f t="shared" ca="1" si="0"/>
        <v>97674.488661727984</v>
      </c>
      <c r="AB10" s="86">
        <f t="shared" ca="1" si="0"/>
        <v>82978.251356860739</v>
      </c>
      <c r="AC10" s="86">
        <f t="shared" ca="1" si="0"/>
        <v>68282.014051993378</v>
      </c>
      <c r="AD10" s="86">
        <f t="shared" ca="1" si="0"/>
        <v>53585.776747126016</v>
      </c>
      <c r="AE10" s="86">
        <f t="shared" ca="1" si="0"/>
        <v>38889.539442258654</v>
      </c>
      <c r="AF10" s="86">
        <f t="shared" ca="1" si="0"/>
        <v>24193.302137391292</v>
      </c>
      <c r="AG10" s="86">
        <f t="shared" ca="1" si="0"/>
        <v>9497.0648325239308</v>
      </c>
      <c r="AH10" s="86">
        <f t="shared" ca="1" si="0"/>
        <v>-5199.1724723434309</v>
      </c>
      <c r="AI10" s="86">
        <f t="shared" ref="AI10:AZ10" ca="1" si="1">AI9-AI4</f>
        <v>-19895.409777210793</v>
      </c>
      <c r="AJ10" s="86">
        <f t="shared" ca="1" si="1"/>
        <v>-34591.647082078154</v>
      </c>
      <c r="AK10" s="86">
        <f t="shared" ca="1" si="1"/>
        <v>-49287.884386945516</v>
      </c>
      <c r="AL10" s="86">
        <f t="shared" ca="1" si="1"/>
        <v>-63984.121691812878</v>
      </c>
      <c r="AM10" s="86">
        <f t="shared" ca="1" si="1"/>
        <v>-78680.358996680239</v>
      </c>
      <c r="AN10" s="86">
        <f t="shared" ca="1" si="1"/>
        <v>-93376.596301547601</v>
      </c>
      <c r="AO10" s="86">
        <f t="shared" ca="1" si="1"/>
        <v>-108072.83360641496</v>
      </c>
      <c r="AP10" s="86">
        <f t="shared" ca="1" si="1"/>
        <v>-122769.07091128232</v>
      </c>
      <c r="AQ10" s="86">
        <f t="shared" ca="1" si="1"/>
        <v>-137465.30821614969</v>
      </c>
      <c r="AR10" s="86">
        <f t="shared" ca="1" si="1"/>
        <v>-152161.54552101705</v>
      </c>
      <c r="AS10" s="86">
        <f t="shared" ca="1" si="1"/>
        <v>-166857.78282588441</v>
      </c>
      <c r="AT10" s="86">
        <f t="shared" ca="1" si="1"/>
        <v>-181554.02013075177</v>
      </c>
      <c r="AU10" s="86">
        <f t="shared" ca="1" si="1"/>
        <v>-196250.25743561913</v>
      </c>
      <c r="AV10" s="86">
        <f t="shared" ca="1" si="1"/>
        <v>-210946.49474048649</v>
      </c>
      <c r="AW10" s="86">
        <f t="shared" ca="1" si="1"/>
        <v>-225642.73204535386</v>
      </c>
      <c r="AX10" s="86">
        <f t="shared" ca="1" si="1"/>
        <v>-240338.96935022122</v>
      </c>
      <c r="AY10" s="86">
        <f t="shared" ca="1" si="1"/>
        <v>-255035.20665508858</v>
      </c>
      <c r="AZ10" s="86">
        <f t="shared" ca="1" si="1"/>
        <v>-269731.44395995582</v>
      </c>
    </row>
    <row r="11" spans="1:52">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row>
    <row r="12" spans="1:52">
      <c r="A12" s="211" t="s">
        <v>41</v>
      </c>
      <c r="C12" s="208">
        <f ca="1">SUMPRODUCT((OFFSET(C10,,,1,Hypothèses!C6)),(OFFSET(C3,,,1,Hypothèses!C6)))</f>
        <v>3.2014213502407074E-10</v>
      </c>
    </row>
    <row r="14" spans="1:52">
      <c r="A14" s="207" t="s">
        <v>180</v>
      </c>
    </row>
    <row r="15" spans="1:52" hidden="1" outlineLevel="1"/>
    <row r="16" spans="1:52" s="5" customFormat="1" hidden="1" outlineLevel="1">
      <c r="A16" s="14" t="s">
        <v>70</v>
      </c>
      <c r="B16" s="160"/>
      <c r="C16" s="85">
        <f>C5*12*'Revenus récurrents'!$C$3</f>
        <v>467.40358051671552</v>
      </c>
      <c r="D16" s="85">
        <f>D5*12*'Revenus récurrents'!$C$3</f>
        <v>5095.7056051355903</v>
      </c>
      <c r="E16" s="85">
        <f>E5*12*'Revenus récurrents'!$C$3</f>
        <v>23163.324506593402</v>
      </c>
      <c r="F16" s="85">
        <f>F5*12*'Revenus récurrents'!$C$3</f>
        <v>69450.866241478085</v>
      </c>
      <c r="G16" s="85">
        <f>G5*12*'Revenus récurrents'!$C$3</f>
        <v>151928.91449350794</v>
      </c>
      <c r="H16" s="85">
        <f>H5*12*'Revenus récurrents'!$C$3</f>
        <v>268128.41408872476</v>
      </c>
      <c r="I16" s="85">
        <f>I5*12*'Revenus récurrents'!$C$3</f>
        <v>404550.26235272357</v>
      </c>
      <c r="J16" s="85">
        <f>J5*12*'Revenus récurrents'!$C$3</f>
        <v>539422.00985068514</v>
      </c>
      <c r="K16" s="85">
        <f>K5*12*'Revenus récurrents'!$C$3</f>
        <v>660275.07859069377</v>
      </c>
      <c r="L16" s="85">
        <f>L5*12*'Revenus récurrents'!$C$3</f>
        <v>756431.89431489876</v>
      </c>
      <c r="M16" s="85">
        <f>M5*12*'Revenus récurrents'!$C$3</f>
        <v>824757.54393054114</v>
      </c>
      <c r="N16" s="85">
        <f>N5*12*'Revenus récurrents'!$C$3</f>
        <v>871265.07932118711</v>
      </c>
      <c r="O16" s="85">
        <f>O5*12*'Revenus récurrents'!$C$3</f>
        <v>897733.6269144098</v>
      </c>
      <c r="P16" s="85">
        <f>P5*12*'Revenus récurrents'!$C$3</f>
        <v>916309.22002356534</v>
      </c>
      <c r="Q16" s="85">
        <f>Q5*12*'Revenus récurrents'!$C$3</f>
        <v>933824.44306964101</v>
      </c>
      <c r="R16" s="85">
        <f>R5*12*'Revenus récurrents'!$C$3</f>
        <v>947060.21992434876</v>
      </c>
      <c r="S16" s="85">
        <f>S5*12*'Revenus récurrents'!$C$3</f>
        <v>960705.25661080168</v>
      </c>
      <c r="T16" s="85">
        <f>T5*12*'Revenus récurrents'!$C$3</f>
        <v>971956.05014868104</v>
      </c>
      <c r="U16" s="85">
        <f>U5*12*'Revenus récurrents'!$C$3</f>
        <v>982479.69571906992</v>
      </c>
      <c r="V16" s="85">
        <f>V5*12*'Revenus récurrents'!$C$3</f>
        <v>992023.8820919916</v>
      </c>
      <c r="W16" s="85">
        <f>W5*12*'Revenus récurrents'!$C$3</f>
        <v>999189.39614900074</v>
      </c>
      <c r="X16" s="85">
        <f>X5*12*'Revenus récurrents'!$C$3</f>
        <v>1006809.6336006352</v>
      </c>
      <c r="Y16" s="85">
        <f>Y5*12*'Revenus récurrents'!$C$3</f>
        <v>1009756.0585876624</v>
      </c>
      <c r="Z16" s="85">
        <f>Z5*12*'Revenus récurrents'!$C$3</f>
        <v>1009756.0585876624</v>
      </c>
      <c r="AA16" s="85">
        <f>AA5*12*'Revenus récurrents'!$C$3</f>
        <v>1009756.0585876624</v>
      </c>
      <c r="AB16" s="85">
        <f>AB5*12*'Revenus récurrents'!$C$3</f>
        <v>1009756.0585876624</v>
      </c>
      <c r="AC16" s="85">
        <f>AC5*12*'Revenus récurrents'!$C$3</f>
        <v>1009756.0585876624</v>
      </c>
      <c r="AD16" s="85">
        <f>AD5*12*'Revenus récurrents'!$C$3</f>
        <v>1009756.0585876624</v>
      </c>
      <c r="AE16" s="85">
        <f>AE5*12*'Revenus récurrents'!$C$3</f>
        <v>1009756.0585876624</v>
      </c>
      <c r="AF16" s="85">
        <f>AF5*12*'Revenus récurrents'!$C$3</f>
        <v>1009756.0585876624</v>
      </c>
      <c r="AG16" s="85">
        <f>AG5*12*'Revenus récurrents'!$C$3</f>
        <v>1009756.0585876624</v>
      </c>
      <c r="AH16" s="85">
        <f>AH5*12*'Revenus récurrents'!$C$3</f>
        <v>1009756.0585876624</v>
      </c>
      <c r="AI16" s="85">
        <f>AI5*12*'Revenus récurrents'!$C$3</f>
        <v>1009756.0585876624</v>
      </c>
      <c r="AJ16" s="85">
        <f>AJ5*12*'Revenus récurrents'!$C$3</f>
        <v>1009756.0585876624</v>
      </c>
      <c r="AK16" s="85">
        <f>AK5*12*'Revenus récurrents'!$C$3</f>
        <v>1009756.0585876624</v>
      </c>
      <c r="AL16" s="85">
        <f>AL5*12*'Revenus récurrents'!$C$3</f>
        <v>1009756.0585876624</v>
      </c>
      <c r="AM16" s="85">
        <f>AM5*12*'Revenus récurrents'!$C$3</f>
        <v>1009756.0585876624</v>
      </c>
      <c r="AN16" s="85">
        <f>AN5*12*'Revenus récurrents'!$C$3</f>
        <v>1009756.0585876624</v>
      </c>
      <c r="AO16" s="85">
        <f>AO5*12*'Revenus récurrents'!$C$3</f>
        <v>1009756.0585876624</v>
      </c>
      <c r="AP16" s="85">
        <f>AP5*12*'Revenus récurrents'!$C$3</f>
        <v>1009756.0585876624</v>
      </c>
      <c r="AQ16" s="85">
        <f>AQ5*12*'Revenus récurrents'!$C$3</f>
        <v>1009756.0585876624</v>
      </c>
      <c r="AR16" s="85">
        <f>AR5*12*'Revenus récurrents'!$C$3</f>
        <v>1009756.0585876624</v>
      </c>
      <c r="AS16" s="85">
        <f>AS5*12*'Revenus récurrents'!$C$3</f>
        <v>1009756.0585876624</v>
      </c>
      <c r="AT16" s="85">
        <f>AT5*12*'Revenus récurrents'!$C$3</f>
        <v>1009756.0585876624</v>
      </c>
      <c r="AU16" s="85">
        <f>AU5*12*'Revenus récurrents'!$C$3</f>
        <v>1009756.0585876624</v>
      </c>
      <c r="AV16" s="85">
        <f>AV5*12*'Revenus récurrents'!$C$3</f>
        <v>1009756.0585876624</v>
      </c>
      <c r="AW16" s="85">
        <f>AW5*12*'Revenus récurrents'!$C$3</f>
        <v>1009756.0585876624</v>
      </c>
      <c r="AX16" s="85">
        <f>AX5*12*'Revenus récurrents'!$C$3</f>
        <v>1009756.0585876624</v>
      </c>
      <c r="AY16" s="85">
        <f>AY5*12*'Revenus récurrents'!$C$3</f>
        <v>1009756.0585876624</v>
      </c>
      <c r="AZ16" s="85">
        <f>AZ5*12*'Revenus récurrents'!$C$3</f>
        <v>1009756.0585876624</v>
      </c>
    </row>
    <row r="17" spans="1:3" hidden="1" outlineLevel="1">
      <c r="A17" s="11" t="s">
        <v>38</v>
      </c>
      <c r="B17" s="159" t="s">
        <v>39</v>
      </c>
      <c r="C17" s="89">
        <f ca="1">SUMPRODUCT(-(OFFSET(C4,,,1,Hypothèses!C6)),(OFFSET(C3,,,1,Hypothèses!C6)))</f>
        <v>-3561961.3830658807</v>
      </c>
    </row>
    <row r="18" spans="1:3" hidden="1" outlineLevel="1">
      <c r="B18" s="159" t="s">
        <v>40</v>
      </c>
      <c r="C18" s="89">
        <f ca="1">SUMPRODUCT((OFFSET(C16,,,1,Hypothèses!C6)),(OFFSET(C3,,,1,Hypothèses!C6)))</f>
        <v>4456761.2857775176</v>
      </c>
    </row>
    <row r="19" spans="1:3" collapsed="1"/>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rgb="FF495C71"/>
  </sheetPr>
  <dimension ref="A1:AZ23"/>
  <sheetViews>
    <sheetView zoomScaleNormal="100" workbookViewId="0">
      <pane xSplit="2" ySplit="2" topLeftCell="C3" activePane="bottomRight" state="frozen"/>
      <selection activeCell="A22" sqref="A22"/>
      <selection pane="topRight" activeCell="A22" sqref="A22"/>
      <selection pane="bottomLeft" activeCell="A22" sqref="A22"/>
      <selection pane="bottomRight"/>
    </sheetView>
  </sheetViews>
  <sheetFormatPr baseColWidth="10" defaultRowHeight="12.75" outlineLevelRow="1"/>
  <cols>
    <col min="1" max="1" width="42.85546875" style="11" bestFit="1" customWidth="1"/>
    <col min="2" max="2" width="22.140625" style="12" bestFit="1" customWidth="1"/>
    <col min="3" max="52" width="14.85546875" style="11" customWidth="1"/>
    <col min="53" max="16384" width="11.42578125" style="11"/>
  </cols>
  <sheetData>
    <row r="1" spans="1:52">
      <c r="B1" s="187" t="s">
        <v>75</v>
      </c>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row>
    <row r="2" spans="1:52" s="186" customFormat="1">
      <c r="A2" s="186" t="s">
        <v>7</v>
      </c>
      <c r="B2" s="187"/>
      <c r="C2" s="188">
        <v>1</v>
      </c>
      <c r="D2" s="188">
        <v>2</v>
      </c>
      <c r="E2" s="188">
        <v>3</v>
      </c>
      <c r="F2" s="188">
        <v>4</v>
      </c>
      <c r="G2" s="188">
        <v>5</v>
      </c>
      <c r="H2" s="188">
        <v>6</v>
      </c>
      <c r="I2" s="188">
        <v>7</v>
      </c>
      <c r="J2" s="188">
        <v>8</v>
      </c>
      <c r="K2" s="188">
        <v>9</v>
      </c>
      <c r="L2" s="188">
        <v>10</v>
      </c>
      <c r="M2" s="188">
        <v>11</v>
      </c>
      <c r="N2" s="188">
        <v>12</v>
      </c>
      <c r="O2" s="188">
        <v>13</v>
      </c>
      <c r="P2" s="188">
        <v>14</v>
      </c>
      <c r="Q2" s="188">
        <v>15</v>
      </c>
      <c r="R2" s="188">
        <v>16</v>
      </c>
      <c r="S2" s="188">
        <v>17</v>
      </c>
      <c r="T2" s="188">
        <v>18</v>
      </c>
      <c r="U2" s="188">
        <v>19</v>
      </c>
      <c r="V2" s="188">
        <v>20</v>
      </c>
      <c r="W2" s="188">
        <v>21</v>
      </c>
      <c r="X2" s="188">
        <v>22</v>
      </c>
      <c r="Y2" s="188">
        <v>23</v>
      </c>
      <c r="Z2" s="188">
        <v>24</v>
      </c>
      <c r="AA2" s="188">
        <v>25</v>
      </c>
      <c r="AB2" s="188">
        <v>26</v>
      </c>
      <c r="AC2" s="188">
        <v>27</v>
      </c>
      <c r="AD2" s="188">
        <v>28</v>
      </c>
      <c r="AE2" s="188">
        <v>29</v>
      </c>
      <c r="AF2" s="188">
        <v>30</v>
      </c>
      <c r="AG2" s="188">
        <v>31</v>
      </c>
      <c r="AH2" s="188">
        <v>32</v>
      </c>
      <c r="AI2" s="188">
        <v>33</v>
      </c>
      <c r="AJ2" s="188">
        <v>34</v>
      </c>
      <c r="AK2" s="188">
        <v>35</v>
      </c>
      <c r="AL2" s="188">
        <v>36</v>
      </c>
      <c r="AM2" s="188">
        <v>37</v>
      </c>
      <c r="AN2" s="188">
        <v>38</v>
      </c>
      <c r="AO2" s="188">
        <v>39</v>
      </c>
      <c r="AP2" s="188">
        <v>40</v>
      </c>
      <c r="AQ2" s="188">
        <v>41</v>
      </c>
      <c r="AR2" s="188">
        <v>42</v>
      </c>
      <c r="AS2" s="188">
        <v>43</v>
      </c>
      <c r="AT2" s="188">
        <v>44</v>
      </c>
      <c r="AU2" s="188">
        <v>45</v>
      </c>
      <c r="AV2" s="188">
        <v>46</v>
      </c>
      <c r="AW2" s="188">
        <v>47</v>
      </c>
      <c r="AX2" s="188">
        <v>48</v>
      </c>
      <c r="AY2" s="188">
        <v>49</v>
      </c>
      <c r="AZ2" s="188">
        <v>50</v>
      </c>
    </row>
    <row r="3" spans="1:52">
      <c r="A3" s="11" t="s">
        <v>13</v>
      </c>
      <c r="C3" s="156">
        <f>'Calcul de la réserve'!C8</f>
        <v>1</v>
      </c>
      <c r="D3" s="156">
        <f>'Calcul de la réserve'!D8</f>
        <v>0.9085201793721972</v>
      </c>
      <c r="E3" s="156">
        <f>'Calcul de la réserve'!E8</f>
        <v>0.82540891632648938</v>
      </c>
      <c r="F3" s="156">
        <f>'Calcul de la réserve'!F8</f>
        <v>0.74990065671635309</v>
      </c>
      <c r="G3" s="156">
        <f>'Calcul de la réserve'!G8</f>
        <v>0.68129987915126955</v>
      </c>
      <c r="H3" s="156">
        <f>'Calcul de la réserve'!H8</f>
        <v>0.6189746884127677</v>
      </c>
      <c r="I3" s="156">
        <f>'Calcul de la réserve'!I8</f>
        <v>0.56235099494361762</v>
      </c>
      <c r="J3" s="156">
        <f>'Calcul de la réserve'!J8</f>
        <v>0.51090722679630907</v>
      </c>
      <c r="K3" s="156">
        <f>'Calcul de la réserve'!K8</f>
        <v>0.46416952533153455</v>
      </c>
      <c r="L3" s="156">
        <f>'Calcul de la réserve'!L8</f>
        <v>0.4217073804133134</v>
      </c>
      <c r="M3" s="156">
        <f>'Calcul de la réserve'!M8</f>
        <v>0.3831296648956829</v>
      </c>
      <c r="N3" s="156">
        <f>'Calcul de la réserve'!N8</f>
        <v>0.34808103187383566</v>
      </c>
      <c r="O3" s="156">
        <f>'Calcul de la réserve'!O8</f>
        <v>0.31623864151407666</v>
      </c>
      <c r="P3" s="156">
        <f>'Calcul de la réserve'!P8</f>
        <v>0.28730918731278893</v>
      </c>
      <c r="Q3" s="156">
        <f>'Calcul de la réserve'!Q8</f>
        <v>0.2610261943926952</v>
      </c>
      <c r="R3" s="156">
        <f>'Calcul de la réserve'!R8</f>
        <v>0.23714756495049347</v>
      </c>
      <c r="S3" s="156">
        <f>'Calcul de la réserve'!S8</f>
        <v>0.21545334824650211</v>
      </c>
      <c r="T3" s="156">
        <f>'Calcul de la réserve'!T8</f>
        <v>0.19574371459525258</v>
      </c>
      <c r="U3" s="156">
        <f>'Calcul de la réserve'!U8</f>
        <v>0.17783711469505906</v>
      </c>
      <c r="V3" s="156">
        <f>'Calcul de la réserve'!V8</f>
        <v>0.16156860734178907</v>
      </c>
      <c r="W3" s="156">
        <f>'Calcul de la réserve'!W8</f>
        <v>0.14678834012307831</v>
      </c>
      <c r="X3" s="156">
        <f>'Calcul de la réserve'!X8</f>
        <v>0.1333601690983662</v>
      </c>
      <c r="Y3" s="156">
        <f>'Calcul de la réserve'!Y8</f>
        <v>0.12116040475035422</v>
      </c>
      <c r="Z3" s="156">
        <f>'Calcul de la réserve'!Z8</f>
        <v>0.11007667265659983</v>
      </c>
      <c r="AA3" s="156">
        <f>'Calcul de la réserve'!AA8</f>
        <v>0.10000687838666872</v>
      </c>
      <c r="AB3" s="156">
        <f>'Calcul de la réserve'!AB8</f>
        <v>9.085826709030978E-2</v>
      </c>
      <c r="AC3" s="156">
        <f>'Calcul de la réserve'!AC8</f>
        <v>8.254656911433525E-2</v>
      </c>
      <c r="AD3" s="156">
        <f>'Calcul de la réserve'!AD8</f>
        <v>7.4995223778315342E-2</v>
      </c>
      <c r="AE3" s="156">
        <f>'Calcul de la réserve'!AE8</f>
        <v>6.813467415913313E-2</v>
      </c>
      <c r="AF3" s="156">
        <f>'Calcul de la réserve'!AF8</f>
        <v>6.1901726388521844E-2</v>
      </c>
      <c r="AG3" s="156">
        <f>'Calcul de la réserve'!AG8</f>
        <v>5.6238967561948537E-2</v>
      </c>
      <c r="AH3" s="156">
        <f>'Calcul de la réserve'!AH8</f>
        <v>5.1094236897088668E-2</v>
      </c>
      <c r="AI3" s="156">
        <f>'Calcul de la réserve'!AI8</f>
        <v>4.6420145270628536E-2</v>
      </c>
      <c r="AJ3" s="156">
        <f>'Calcul de la réserve'!AJ8</f>
        <v>4.2173638707754889E-2</v>
      </c>
      <c r="AK3" s="156">
        <f>'Calcul de la réserve'!AK8</f>
        <v>3.8315601803547712E-2</v>
      </c>
      <c r="AL3" s="156">
        <f>'Calcul de la réserve'!AL8</f>
        <v>3.4810497423312853E-2</v>
      </c>
      <c r="AM3" s="156">
        <f>'Calcul de la réserve'!AM8</f>
        <v>3.1626039363063602E-2</v>
      </c>
      <c r="AN3" s="156">
        <f>'Calcul de la réserve'!AN8</f>
        <v>2.8732894954962715E-2</v>
      </c>
      <c r="AO3" s="156">
        <f>'Calcul de la réserve'!AO8</f>
        <v>2.6104414878365227E-2</v>
      </c>
      <c r="AP3" s="156">
        <f>'Calcul de la réserve'!AP8</f>
        <v>2.3716387687698629E-2</v>
      </c>
      <c r="AQ3" s="156">
        <f>'Calcul de la réserve'!AQ8</f>
        <v>2.1546816796088528E-2</v>
      </c>
      <c r="AR3" s="156">
        <f>'Calcul de la réserve'!AR8</f>
        <v>1.9575717860482223E-2</v>
      </c>
      <c r="AS3" s="156">
        <f>'Calcul de la réserve'!AS8</f>
        <v>1.7784934701944834E-2</v>
      </c>
      <c r="AT3" s="156">
        <f>'Calcul de la réserve'!AT8</f>
        <v>1.6157972065533734E-2</v>
      </c>
      <c r="AU3" s="156">
        <f>'Calcul de la réserve'!AU8</f>
        <v>1.4679843679269661E-2</v>
      </c>
      <c r="AV3" s="156">
        <f>'Calcul de la réserve'!AV8</f>
        <v>1.3336934212645889E-2</v>
      </c>
      <c r="AW3" s="156">
        <f>'Calcul de la réserve'!AW8</f>
        <v>1.2116873863148237E-2</v>
      </c>
      <c r="AX3" s="156">
        <f>'Calcul de la réserve'!AX8</f>
        <v>1.1008424415577724E-2</v>
      </c>
      <c r="AY3" s="156">
        <f>'Calcul de la réserve'!AY8</f>
        <v>1.0001375724645949E-2</v>
      </c>
      <c r="AZ3" s="156">
        <f>'Calcul de la réserve'!AZ8</f>
        <v>9.0864516673240768E-3</v>
      </c>
    </row>
    <row r="4" spans="1:52">
      <c r="A4" s="11" t="s">
        <v>47</v>
      </c>
      <c r="B4" s="12" t="str">
        <f>Hypothèses!C99</f>
        <v>Scénario modélisé</v>
      </c>
      <c r="C4" s="157">
        <f>Hypothèses!D99</f>
        <v>2.3598477406709919</v>
      </c>
      <c r="D4" s="157">
        <f>Hypothèses!E99</f>
        <v>2.7</v>
      </c>
      <c r="E4" s="157">
        <f>Hypothèses!F99</f>
        <v>3.3</v>
      </c>
      <c r="F4" s="157">
        <f>Hypothèses!G99</f>
        <v>4.3109788845727763</v>
      </c>
      <c r="G4" s="157">
        <f>Hypothèses!H99</f>
        <v>6.0373468274943214</v>
      </c>
      <c r="H4" s="157">
        <f>Hypothèses!I99</f>
        <v>7.5093935739168698</v>
      </c>
      <c r="I4" s="157">
        <f>Hypothèses!J99</f>
        <v>9.1306059137761419</v>
      </c>
      <c r="J4" s="157">
        <f>Hypothèses!K99</f>
        <v>11.328865733808916</v>
      </c>
      <c r="K4" s="157">
        <f>Hypothèses!L99</f>
        <v>13.375883907386843</v>
      </c>
      <c r="L4" s="157">
        <f>Hypothèses!M99</f>
        <v>15.231929963107072</v>
      </c>
      <c r="M4" s="157">
        <f>Hypothèses!N99</f>
        <v>16.879685327502475</v>
      </c>
      <c r="N4" s="157">
        <f>Hypothèses!O99</f>
        <v>18.317205699447193</v>
      </c>
      <c r="O4" s="157">
        <f>Hypothèses!P99</f>
        <v>19.553150780422047</v>
      </c>
      <c r="P4" s="157">
        <f>Hypothèses!Q99</f>
        <v>20.60326318239003</v>
      </c>
      <c r="Q4" s="157">
        <f>Hypothèses!R99</f>
        <v>21.486784440673294</v>
      </c>
      <c r="R4" s="157">
        <f>Hypothèses!S99</f>
        <v>22.224415951428892</v>
      </c>
      <c r="S4" s="157">
        <f>Hypothèses!T99</f>
        <v>22.835548062974979</v>
      </c>
      <c r="T4" s="157">
        <f>Hypothèses!U99</f>
        <v>23.337678794907305</v>
      </c>
      <c r="U4" s="157">
        <f>Hypothèses!V99</f>
        <v>23.747172843893566</v>
      </c>
      <c r="V4" s="157">
        <f>Hypothèses!W99</f>
        <v>24.077396983815497</v>
      </c>
      <c r="W4" s="157">
        <f>Hypothèses!X99</f>
        <v>24.340986653886407</v>
      </c>
      <c r="X4" s="157">
        <f>Hypothèses!Y99</f>
        <v>24.547058719499724</v>
      </c>
      <c r="Y4" s="157">
        <f>Hypothèses!Z99</f>
        <v>24.704288439898956</v>
      </c>
      <c r="Z4" s="157">
        <f>Hypothèses!AA99</f>
        <v>24.819979964233632</v>
      </c>
      <c r="AA4" s="157">
        <f>Hypothèses!AB99</f>
        <v>24.900138056735223</v>
      </c>
      <c r="AB4" s="157">
        <f>Hypothèses!AC99</f>
        <v>25</v>
      </c>
      <c r="AC4" s="157">
        <f>Hypothèses!AD99</f>
        <v>25</v>
      </c>
      <c r="AD4" s="157">
        <f>Hypothèses!AE99</f>
        <v>25</v>
      </c>
      <c r="AE4" s="157">
        <f>Hypothèses!AF99</f>
        <v>25</v>
      </c>
      <c r="AF4" s="157">
        <f>Hypothèses!AG99</f>
        <v>25</v>
      </c>
      <c r="AG4" s="157">
        <f>Hypothèses!AH99</f>
        <v>25</v>
      </c>
      <c r="AH4" s="157">
        <f>Hypothèses!AI99</f>
        <v>25</v>
      </c>
      <c r="AI4" s="157">
        <f>Hypothèses!AJ99</f>
        <v>25</v>
      </c>
      <c r="AJ4" s="157">
        <f>Hypothèses!AK99</f>
        <v>25</v>
      </c>
      <c r="AK4" s="157">
        <f>Hypothèses!AL99</f>
        <v>25</v>
      </c>
      <c r="AL4" s="157">
        <f>Hypothèses!AM99</f>
        <v>25</v>
      </c>
      <c r="AM4" s="157">
        <f>Hypothèses!AN99</f>
        <v>25</v>
      </c>
      <c r="AN4" s="157">
        <f>Hypothèses!AO99</f>
        <v>25</v>
      </c>
      <c r="AO4" s="157">
        <f>Hypothèses!AP99</f>
        <v>25</v>
      </c>
      <c r="AP4" s="157">
        <f>Hypothèses!AQ99</f>
        <v>25</v>
      </c>
      <c r="AQ4" s="157">
        <f>Hypothèses!AR99</f>
        <v>25</v>
      </c>
      <c r="AR4" s="157">
        <f>Hypothèses!AS99</f>
        <v>25</v>
      </c>
      <c r="AS4" s="157">
        <f>Hypothèses!AT99</f>
        <v>25</v>
      </c>
      <c r="AT4" s="157">
        <f>Hypothèses!AU99</f>
        <v>25</v>
      </c>
      <c r="AU4" s="157">
        <f>Hypothèses!AV99</f>
        <v>25</v>
      </c>
      <c r="AV4" s="157">
        <f>Hypothèses!AW99</f>
        <v>25</v>
      </c>
      <c r="AW4" s="157">
        <f>Hypothèses!AX99</f>
        <v>25</v>
      </c>
      <c r="AX4" s="157">
        <f>Hypothèses!AY99</f>
        <v>25</v>
      </c>
      <c r="AY4" s="157">
        <f>Hypothèses!AZ99</f>
        <v>25</v>
      </c>
      <c r="AZ4" s="157">
        <f>Hypothèses!BA99</f>
        <v>25</v>
      </c>
    </row>
    <row r="5" spans="1:52">
      <c r="A5" s="11" t="s">
        <v>49</v>
      </c>
      <c r="C5" s="74">
        <f>SUM('Revenus non récurrents'!$C$7:C7)</f>
        <v>8000</v>
      </c>
      <c r="D5" s="74">
        <f>SUM('Revenus non récurrents'!$C$7:D7)</f>
        <v>21000</v>
      </c>
      <c r="E5" s="74">
        <f>SUM('Revenus non récurrents'!$C$7:E7)</f>
        <v>36000</v>
      </c>
      <c r="F5" s="74">
        <f>SUM('Revenus non récurrents'!$C$7:F7)</f>
        <v>52000</v>
      </c>
      <c r="G5" s="74">
        <f>SUM('Revenus non récurrents'!$C$7:G7)</f>
        <v>67000</v>
      </c>
      <c r="H5" s="74">
        <f>SUM('Revenus non récurrents'!$C$7:H7)</f>
        <v>80000</v>
      </c>
      <c r="I5" s="74">
        <f>SUM('Revenus non récurrents'!$C$7:I7)</f>
        <v>89000</v>
      </c>
      <c r="J5" s="74">
        <f>SUM('Revenus non récurrents'!$C$7:J7)</f>
        <v>97000</v>
      </c>
      <c r="K5" s="74">
        <f>SUM('Revenus non récurrents'!$C$7:K7)</f>
        <v>100000</v>
      </c>
      <c r="L5" s="74">
        <f>SUM('Revenus non récurrents'!$C$7:L7)</f>
        <v>100000</v>
      </c>
      <c r="M5" s="74">
        <f>SUM('Revenus non récurrents'!$C$7:M7)</f>
        <v>100000</v>
      </c>
      <c r="N5" s="74">
        <f>SUM('Revenus non récurrents'!$C$7:N7)</f>
        <v>100000</v>
      </c>
      <c r="O5" s="74">
        <f>SUM('Revenus non récurrents'!$C$7:O7)</f>
        <v>100000</v>
      </c>
      <c r="P5" s="74">
        <f>SUM('Revenus non récurrents'!$C$7:P7)</f>
        <v>100000</v>
      </c>
      <c r="Q5" s="74">
        <f>SUM('Revenus non récurrents'!$C$7:Q7)</f>
        <v>100000</v>
      </c>
      <c r="R5" s="74">
        <f>SUM('Revenus non récurrents'!$C$7:R7)</f>
        <v>100000</v>
      </c>
      <c r="S5" s="74">
        <f>SUM('Revenus non récurrents'!$C$7:S7)</f>
        <v>100000</v>
      </c>
      <c r="T5" s="74">
        <f>SUM('Revenus non récurrents'!$C$7:T7)</f>
        <v>100000</v>
      </c>
      <c r="U5" s="74">
        <f>SUM('Revenus non récurrents'!$C$7:U7)</f>
        <v>100000</v>
      </c>
      <c r="V5" s="74">
        <f>SUM('Revenus non récurrents'!$C$7:V7)</f>
        <v>100000</v>
      </c>
      <c r="W5" s="74">
        <f>SUM('Revenus non récurrents'!$C$7:W7)</f>
        <v>100000</v>
      </c>
      <c r="X5" s="74">
        <f>SUM('Revenus non récurrents'!$C$7:X7)</f>
        <v>100000</v>
      </c>
      <c r="Y5" s="74">
        <f>SUM('Revenus non récurrents'!$C$7:Y7)</f>
        <v>100000</v>
      </c>
      <c r="Z5" s="74">
        <f>SUM('Revenus non récurrents'!$C$7:Z7)</f>
        <v>100000</v>
      </c>
      <c r="AA5" s="74">
        <f>SUM('Revenus non récurrents'!$C$7:AA7)</f>
        <v>100000</v>
      </c>
      <c r="AB5" s="74">
        <f>SUM('Revenus non récurrents'!$C$7:AB7)</f>
        <v>100000</v>
      </c>
      <c r="AC5" s="74">
        <f>SUM('Revenus non récurrents'!$C$7:AC7)</f>
        <v>100000</v>
      </c>
      <c r="AD5" s="74">
        <f>SUM('Revenus non récurrents'!$C$7:AD7)</f>
        <v>100000</v>
      </c>
      <c r="AE5" s="74">
        <f>SUM('Revenus non récurrents'!$C$7:AE7)</f>
        <v>100000</v>
      </c>
      <c r="AF5" s="74">
        <f>SUM('Revenus non récurrents'!$C$7:AF7)</f>
        <v>100000</v>
      </c>
      <c r="AG5" s="74">
        <f>SUM('Revenus non récurrents'!$C$7:AG7)</f>
        <v>100000</v>
      </c>
      <c r="AH5" s="74">
        <f>SUM('Revenus non récurrents'!$C$7:AH7)</f>
        <v>100000</v>
      </c>
      <c r="AI5" s="74">
        <f>SUM('Revenus non récurrents'!$C$7:AI7)</f>
        <v>100000</v>
      </c>
      <c r="AJ5" s="74">
        <f>SUM('Revenus non récurrents'!$C$7:AJ7)</f>
        <v>100000</v>
      </c>
      <c r="AK5" s="74">
        <f>SUM('Revenus non récurrents'!$C$7:AK7)</f>
        <v>100000</v>
      </c>
      <c r="AL5" s="74">
        <f>SUM('Revenus non récurrents'!$C$7:AL7)</f>
        <v>100000</v>
      </c>
      <c r="AM5" s="74">
        <f>SUM('Revenus non récurrents'!$C$7:AM7)</f>
        <v>100000</v>
      </c>
      <c r="AN5" s="74">
        <f>SUM('Revenus non récurrents'!$C$7:AN7)</f>
        <v>100000</v>
      </c>
      <c r="AO5" s="74">
        <f>SUM('Revenus non récurrents'!$C$7:AO7)</f>
        <v>100000</v>
      </c>
      <c r="AP5" s="74">
        <f>SUM('Revenus non récurrents'!$C$7:AP7)</f>
        <v>100000</v>
      </c>
      <c r="AQ5" s="74">
        <f>SUM('Revenus non récurrents'!$C$7:AQ7)</f>
        <v>100000</v>
      </c>
      <c r="AR5" s="74">
        <f>SUM('Revenus non récurrents'!$C$7:AR7)</f>
        <v>100000</v>
      </c>
      <c r="AS5" s="74">
        <f>SUM('Revenus non récurrents'!$C$7:AS7)</f>
        <v>100000</v>
      </c>
      <c r="AT5" s="74">
        <f>SUM('Revenus non récurrents'!$C$7:AT7)</f>
        <v>100000</v>
      </c>
      <c r="AU5" s="74">
        <f>SUM('Revenus non récurrents'!$C$7:AU7)</f>
        <v>100000</v>
      </c>
      <c r="AV5" s="74">
        <f>SUM('Revenus non récurrents'!$C$7:AV7)</f>
        <v>100000</v>
      </c>
      <c r="AW5" s="74">
        <f>SUM('Revenus non récurrents'!$C$7:AW7)</f>
        <v>100000</v>
      </c>
      <c r="AX5" s="74">
        <f>SUM('Revenus non récurrents'!$C$7:AX7)</f>
        <v>100000</v>
      </c>
      <c r="AY5" s="74">
        <f>SUM('Revenus non récurrents'!$C$7:AY7)</f>
        <v>100000</v>
      </c>
      <c r="AZ5" s="74">
        <f>SUM('Revenus non récurrents'!$C$7:AZ7)</f>
        <v>100000</v>
      </c>
    </row>
    <row r="6" spans="1:52">
      <c r="A6" s="11" t="s">
        <v>48</v>
      </c>
      <c r="C6" s="74">
        <f>C5/2</f>
        <v>4000</v>
      </c>
      <c r="D6" s="74">
        <f>(C5+D5)/2</f>
        <v>14500</v>
      </c>
      <c r="E6" s="74">
        <f t="shared" ref="E6:AF6" si="0">(D5+E5)/2</f>
        <v>28500</v>
      </c>
      <c r="F6" s="74">
        <f t="shared" si="0"/>
        <v>44000</v>
      </c>
      <c r="G6" s="74">
        <f t="shared" si="0"/>
        <v>59500</v>
      </c>
      <c r="H6" s="74">
        <f t="shared" si="0"/>
        <v>73500</v>
      </c>
      <c r="I6" s="74">
        <f t="shared" si="0"/>
        <v>84500</v>
      </c>
      <c r="J6" s="74">
        <f t="shared" si="0"/>
        <v>93000</v>
      </c>
      <c r="K6" s="74">
        <f t="shared" si="0"/>
        <v>98500</v>
      </c>
      <c r="L6" s="74">
        <f t="shared" si="0"/>
        <v>100000</v>
      </c>
      <c r="M6" s="74">
        <f t="shared" si="0"/>
        <v>100000</v>
      </c>
      <c r="N6" s="74">
        <f t="shared" si="0"/>
        <v>100000</v>
      </c>
      <c r="O6" s="74">
        <f t="shared" si="0"/>
        <v>100000</v>
      </c>
      <c r="P6" s="74">
        <f t="shared" si="0"/>
        <v>100000</v>
      </c>
      <c r="Q6" s="74">
        <f t="shared" si="0"/>
        <v>100000</v>
      </c>
      <c r="R6" s="74">
        <f t="shared" si="0"/>
        <v>100000</v>
      </c>
      <c r="S6" s="74">
        <f t="shared" si="0"/>
        <v>100000</v>
      </c>
      <c r="T6" s="74">
        <f t="shared" si="0"/>
        <v>100000</v>
      </c>
      <c r="U6" s="74">
        <f t="shared" si="0"/>
        <v>100000</v>
      </c>
      <c r="V6" s="74">
        <f t="shared" si="0"/>
        <v>100000</v>
      </c>
      <c r="W6" s="74">
        <f t="shared" si="0"/>
        <v>100000</v>
      </c>
      <c r="X6" s="74">
        <f t="shared" si="0"/>
        <v>100000</v>
      </c>
      <c r="Y6" s="74">
        <f t="shared" si="0"/>
        <v>100000</v>
      </c>
      <c r="Z6" s="74">
        <f t="shared" si="0"/>
        <v>100000</v>
      </c>
      <c r="AA6" s="74">
        <f t="shared" si="0"/>
        <v>100000</v>
      </c>
      <c r="AB6" s="74">
        <f t="shared" si="0"/>
        <v>100000</v>
      </c>
      <c r="AC6" s="74">
        <f t="shared" si="0"/>
        <v>100000</v>
      </c>
      <c r="AD6" s="74">
        <f t="shared" si="0"/>
        <v>100000</v>
      </c>
      <c r="AE6" s="74">
        <f t="shared" si="0"/>
        <v>100000</v>
      </c>
      <c r="AF6" s="74">
        <f t="shared" si="0"/>
        <v>100000</v>
      </c>
      <c r="AG6" s="74">
        <f t="shared" ref="AG6" si="1">(AF5+AG5)/2</f>
        <v>100000</v>
      </c>
      <c r="AH6" s="74">
        <f t="shared" ref="AH6" si="2">(AG5+AH5)/2</f>
        <v>100000</v>
      </c>
      <c r="AI6" s="74">
        <f t="shared" ref="AI6" si="3">(AH5+AI5)/2</f>
        <v>100000</v>
      </c>
      <c r="AJ6" s="74">
        <f t="shared" ref="AJ6" si="4">(AI5+AJ5)/2</f>
        <v>100000</v>
      </c>
      <c r="AK6" s="74">
        <f t="shared" ref="AK6" si="5">(AJ5+AK5)/2</f>
        <v>100000</v>
      </c>
      <c r="AL6" s="74">
        <f t="shared" ref="AL6" si="6">(AK5+AL5)/2</f>
        <v>100000</v>
      </c>
      <c r="AM6" s="74">
        <f t="shared" ref="AM6" si="7">(AL5+AM5)/2</f>
        <v>100000</v>
      </c>
      <c r="AN6" s="74">
        <f t="shared" ref="AN6" si="8">(AM5+AN5)/2</f>
        <v>100000</v>
      </c>
      <c r="AO6" s="74">
        <f t="shared" ref="AO6" si="9">(AN5+AO5)/2</f>
        <v>100000</v>
      </c>
      <c r="AP6" s="74">
        <f t="shared" ref="AP6" si="10">(AO5+AP5)/2</f>
        <v>100000</v>
      </c>
      <c r="AQ6" s="74">
        <f t="shared" ref="AQ6" si="11">(AP5+AQ5)/2</f>
        <v>100000</v>
      </c>
      <c r="AR6" s="74">
        <f t="shared" ref="AR6" si="12">(AQ5+AR5)/2</f>
        <v>100000</v>
      </c>
      <c r="AS6" s="74">
        <f t="shared" ref="AS6" si="13">(AR5+AS5)/2</f>
        <v>100000</v>
      </c>
      <c r="AT6" s="74">
        <f t="shared" ref="AT6" si="14">(AS5+AT5)/2</f>
        <v>100000</v>
      </c>
      <c r="AU6" s="74">
        <f t="shared" ref="AU6" si="15">(AT5+AU5)/2</f>
        <v>100000</v>
      </c>
      <c r="AV6" s="74">
        <f t="shared" ref="AV6" si="16">(AU5+AV5)/2</f>
        <v>100000</v>
      </c>
      <c r="AW6" s="74">
        <f t="shared" ref="AW6" si="17">(AV5+AW5)/2</f>
        <v>100000</v>
      </c>
      <c r="AX6" s="74">
        <f t="shared" ref="AX6" si="18">(AW5+AX5)/2</f>
        <v>100000</v>
      </c>
      <c r="AY6" s="74">
        <f t="shared" ref="AY6" si="19">(AX5+AY5)/2</f>
        <v>100000</v>
      </c>
      <c r="AZ6" s="74">
        <f t="shared" ref="AZ6" si="20">(AY5+AZ5)/2</f>
        <v>100000</v>
      </c>
    </row>
    <row r="7" spans="1:52">
      <c r="A7" s="11" t="s">
        <v>27</v>
      </c>
      <c r="C7" s="6">
        <f>'Calcul charges d''exploitation'!C5</f>
        <v>37.260506329113923</v>
      </c>
      <c r="D7" s="6">
        <f>'Calcul charges d''exploitation'!D5</f>
        <v>406.21976139240502</v>
      </c>
      <c r="E7" s="6">
        <f>'Calcul charges d''exploitation'!E5</f>
        <v>1846.5352756329114</v>
      </c>
      <c r="F7" s="6">
        <f>'Calcul charges d''exploitation'!F5</f>
        <v>5536.4882705696209</v>
      </c>
      <c r="G7" s="6">
        <f>'Calcul charges d''exploitation'!G5</f>
        <v>12111.478208623417</v>
      </c>
      <c r="H7" s="6">
        <f>'Calcul charges d''exploitation'!H5</f>
        <v>21374.676803124999</v>
      </c>
      <c r="I7" s="6">
        <f>'Calcul charges d''exploitation'!I5</f>
        <v>32249.961787143988</v>
      </c>
      <c r="J7" s="6">
        <f>'Calcul charges d''exploitation'!J5</f>
        <v>43001.675746439876</v>
      </c>
      <c r="K7" s="6">
        <f>'Calcul charges d''exploitation'!K5</f>
        <v>52635.847841787981</v>
      </c>
      <c r="L7" s="6">
        <f>'Calcul charges d''exploitation'!L5</f>
        <v>60301.282575767407</v>
      </c>
      <c r="M7" s="6">
        <f>'Calcul charges d''exploitation'!M5</f>
        <v>65748.070760680377</v>
      </c>
      <c r="N7" s="6">
        <f>'Calcul charges d''exploitation'!N5</f>
        <v>69455.561222903489</v>
      </c>
      <c r="O7" s="6">
        <f>'Calcul charges d''exploitation'!O5</f>
        <v>71565.582468417793</v>
      </c>
      <c r="P7" s="6">
        <f>'Calcul charges d''exploitation'!P5</f>
        <v>73046.392700649172</v>
      </c>
      <c r="Q7" s="6">
        <f>'Calcul charges d''exploitation'!Q5</f>
        <v>74442.672289356356</v>
      </c>
      <c r="R7" s="6">
        <f>'Calcul charges d''exploitation'!R5</f>
        <v>75497.802732987911</v>
      </c>
      <c r="S7" s="6">
        <f>'Calcul charges d''exploitation'!S5</f>
        <v>76585.558576138515</v>
      </c>
      <c r="T7" s="6">
        <f>'Calcul charges d''exploitation'!T5</f>
        <v>77482.45000209265</v>
      </c>
      <c r="U7" s="6">
        <f>'Calcul charges d''exploitation'!U5</f>
        <v>78321.37460328493</v>
      </c>
      <c r="V7" s="6">
        <f>'Calcul charges d''exploitation'!V5</f>
        <v>79082.218618132552</v>
      </c>
      <c r="W7" s="6">
        <f>'Calcul charges d''exploitation'!W5</f>
        <v>79653.439492344478</v>
      </c>
      <c r="X7" s="6">
        <f>'Calcul charges d''exploitation'!X5</f>
        <v>80260.910033075226</v>
      </c>
      <c r="Y7" s="6">
        <f>'Calcul charges d''exploitation'!Y5</f>
        <v>80495.793314790819</v>
      </c>
      <c r="Z7" s="6">
        <f>'Calcul charges d''exploitation'!Z5</f>
        <v>80495.793314790819</v>
      </c>
      <c r="AA7" s="6">
        <f>'Calcul charges d''exploitation'!AA5</f>
        <v>80495.793314790819</v>
      </c>
      <c r="AB7" s="6">
        <f>'Calcul charges d''exploitation'!AB5</f>
        <v>80495.793314790819</v>
      </c>
      <c r="AC7" s="6">
        <f>'Calcul charges d''exploitation'!AC5</f>
        <v>80495.793314790819</v>
      </c>
      <c r="AD7" s="6">
        <f>'Calcul charges d''exploitation'!AD5</f>
        <v>80495.793314790819</v>
      </c>
      <c r="AE7" s="6">
        <f>'Calcul charges d''exploitation'!AE5</f>
        <v>80495.793314790819</v>
      </c>
      <c r="AF7" s="6">
        <f>'Calcul charges d''exploitation'!AF5</f>
        <v>80495.793314790819</v>
      </c>
      <c r="AG7" s="6">
        <f>'Calcul charges d''exploitation'!AG5</f>
        <v>80495.793314790819</v>
      </c>
      <c r="AH7" s="6">
        <f>'Calcul charges d''exploitation'!AH5</f>
        <v>80495.793314790819</v>
      </c>
      <c r="AI7" s="6">
        <f>'Calcul charges d''exploitation'!AI5</f>
        <v>80495.793314790819</v>
      </c>
      <c r="AJ7" s="6">
        <f>'Calcul charges d''exploitation'!AJ5</f>
        <v>80495.793314790819</v>
      </c>
      <c r="AK7" s="6">
        <f>'Calcul charges d''exploitation'!AK5</f>
        <v>80495.793314790819</v>
      </c>
      <c r="AL7" s="6">
        <f>'Calcul charges d''exploitation'!AL5</f>
        <v>80495.793314790819</v>
      </c>
      <c r="AM7" s="6">
        <f>'Calcul charges d''exploitation'!AM5</f>
        <v>80495.793314790819</v>
      </c>
      <c r="AN7" s="6">
        <f>'Calcul charges d''exploitation'!AN5</f>
        <v>80495.793314790819</v>
      </c>
      <c r="AO7" s="6">
        <f>'Calcul charges d''exploitation'!AO5</f>
        <v>80495.793314790819</v>
      </c>
      <c r="AP7" s="6">
        <f>'Calcul charges d''exploitation'!AP5</f>
        <v>80495.793314790819</v>
      </c>
      <c r="AQ7" s="6">
        <f>'Calcul charges d''exploitation'!AQ5</f>
        <v>80495.793314790819</v>
      </c>
      <c r="AR7" s="6">
        <f>'Calcul charges d''exploitation'!AR5</f>
        <v>80495.793314790819</v>
      </c>
      <c r="AS7" s="6">
        <f>'Calcul charges d''exploitation'!AS5</f>
        <v>80495.793314790819</v>
      </c>
      <c r="AT7" s="6">
        <f>'Calcul charges d''exploitation'!AT5</f>
        <v>80495.793314790819</v>
      </c>
      <c r="AU7" s="6">
        <f>'Calcul charges d''exploitation'!AU5</f>
        <v>80495.793314790819</v>
      </c>
      <c r="AV7" s="6">
        <f>'Calcul charges d''exploitation'!AV5</f>
        <v>80495.793314790819</v>
      </c>
      <c r="AW7" s="6">
        <f>'Calcul charges d''exploitation'!AW5</f>
        <v>80495.793314790819</v>
      </c>
      <c r="AX7" s="6">
        <f>'Calcul charges d''exploitation'!AX5</f>
        <v>80495.793314790819</v>
      </c>
      <c r="AY7" s="6">
        <f>'Calcul charges d''exploitation'!AY5</f>
        <v>80495.793314790819</v>
      </c>
      <c r="AZ7" s="6">
        <f>'Calcul charges d''exploitation'!AZ5</f>
        <v>80495.793314790819</v>
      </c>
    </row>
    <row r="8" spans="1:52">
      <c r="A8" s="11" t="s">
        <v>17</v>
      </c>
      <c r="C8" s="7">
        <f>C6*C4</f>
        <v>9439.3909626839668</v>
      </c>
      <c r="D8" s="7">
        <f t="shared" ref="D8:AF8" si="21">D6*D4</f>
        <v>39150</v>
      </c>
      <c r="E8" s="7">
        <f t="shared" si="21"/>
        <v>94050</v>
      </c>
      <c r="F8" s="7">
        <f t="shared" si="21"/>
        <v>189683.07092120216</v>
      </c>
      <c r="G8" s="7">
        <f t="shared" si="21"/>
        <v>359222.1362359121</v>
      </c>
      <c r="H8" s="7">
        <f t="shared" si="21"/>
        <v>551940.42768288997</v>
      </c>
      <c r="I8" s="7">
        <f t="shared" si="21"/>
        <v>771536.19971408404</v>
      </c>
      <c r="J8" s="7">
        <f t="shared" si="21"/>
        <v>1053584.5132442291</v>
      </c>
      <c r="K8" s="7">
        <f t="shared" si="21"/>
        <v>1317524.5648776041</v>
      </c>
      <c r="L8" s="7">
        <f t="shared" si="21"/>
        <v>1523192.9963107072</v>
      </c>
      <c r="M8" s="7">
        <f t="shared" si="21"/>
        <v>1687968.5327502475</v>
      </c>
      <c r="N8" s="7">
        <f t="shared" si="21"/>
        <v>1831720.5699447193</v>
      </c>
      <c r="O8" s="7">
        <f t="shared" si="21"/>
        <v>1955315.0780422047</v>
      </c>
      <c r="P8" s="7">
        <f t="shared" si="21"/>
        <v>2060326.318239003</v>
      </c>
      <c r="Q8" s="7">
        <f t="shared" si="21"/>
        <v>2148678.4440673292</v>
      </c>
      <c r="R8" s="7">
        <f t="shared" si="21"/>
        <v>2222441.5951428893</v>
      </c>
      <c r="S8" s="7">
        <f t="shared" si="21"/>
        <v>2283554.8062974978</v>
      </c>
      <c r="T8" s="7">
        <f t="shared" si="21"/>
        <v>2333767.8794907304</v>
      </c>
      <c r="U8" s="7">
        <f t="shared" si="21"/>
        <v>2374717.2843893566</v>
      </c>
      <c r="V8" s="7">
        <f t="shared" si="21"/>
        <v>2407739.6983815497</v>
      </c>
      <c r="W8" s="7">
        <f t="shared" si="21"/>
        <v>2434098.6653886409</v>
      </c>
      <c r="X8" s="7">
        <f t="shared" si="21"/>
        <v>2454705.8719499726</v>
      </c>
      <c r="Y8" s="7">
        <f t="shared" si="21"/>
        <v>2470428.8439898957</v>
      </c>
      <c r="Z8" s="7">
        <f t="shared" si="21"/>
        <v>2481997.9964233632</v>
      </c>
      <c r="AA8" s="7">
        <f t="shared" si="21"/>
        <v>2490013.8056735224</v>
      </c>
      <c r="AB8" s="7">
        <f t="shared" si="21"/>
        <v>2500000</v>
      </c>
      <c r="AC8" s="7">
        <f t="shared" si="21"/>
        <v>2500000</v>
      </c>
      <c r="AD8" s="7">
        <f t="shared" si="21"/>
        <v>2500000</v>
      </c>
      <c r="AE8" s="7">
        <f t="shared" si="21"/>
        <v>2500000</v>
      </c>
      <c r="AF8" s="7">
        <f t="shared" si="21"/>
        <v>2500000</v>
      </c>
      <c r="AG8" s="7">
        <f t="shared" ref="AG8:AZ8" si="22">AG6*AG4</f>
        <v>2500000</v>
      </c>
      <c r="AH8" s="7">
        <f t="shared" si="22"/>
        <v>2500000</v>
      </c>
      <c r="AI8" s="7">
        <f t="shared" si="22"/>
        <v>2500000</v>
      </c>
      <c r="AJ8" s="7">
        <f t="shared" si="22"/>
        <v>2500000</v>
      </c>
      <c r="AK8" s="7">
        <f t="shared" si="22"/>
        <v>2500000</v>
      </c>
      <c r="AL8" s="7">
        <f t="shared" si="22"/>
        <v>2500000</v>
      </c>
      <c r="AM8" s="7">
        <f t="shared" si="22"/>
        <v>2500000</v>
      </c>
      <c r="AN8" s="7">
        <f t="shared" si="22"/>
        <v>2500000</v>
      </c>
      <c r="AO8" s="7">
        <f t="shared" si="22"/>
        <v>2500000</v>
      </c>
      <c r="AP8" s="7">
        <f t="shared" si="22"/>
        <v>2500000</v>
      </c>
      <c r="AQ8" s="7">
        <f t="shared" si="22"/>
        <v>2500000</v>
      </c>
      <c r="AR8" s="7">
        <f t="shared" si="22"/>
        <v>2500000</v>
      </c>
      <c r="AS8" s="7">
        <f t="shared" si="22"/>
        <v>2500000</v>
      </c>
      <c r="AT8" s="7">
        <f t="shared" si="22"/>
        <v>2500000</v>
      </c>
      <c r="AU8" s="7">
        <f t="shared" si="22"/>
        <v>2500000</v>
      </c>
      <c r="AV8" s="7">
        <f t="shared" si="22"/>
        <v>2500000</v>
      </c>
      <c r="AW8" s="7">
        <f t="shared" si="22"/>
        <v>2500000</v>
      </c>
      <c r="AX8" s="7">
        <f t="shared" si="22"/>
        <v>2500000</v>
      </c>
      <c r="AY8" s="7">
        <f t="shared" si="22"/>
        <v>2500000</v>
      </c>
      <c r="AZ8" s="7">
        <f t="shared" si="22"/>
        <v>2500000</v>
      </c>
    </row>
    <row r="9" spans="1:5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row>
    <row r="10" spans="1:52">
      <c r="A10" s="211" t="s">
        <v>45</v>
      </c>
      <c r="C10" s="213">
        <f ca="1">-C20/C21</f>
        <v>2.2272150184292503</v>
      </c>
    </row>
    <row r="12" spans="1:52">
      <c r="A12" s="11" t="s">
        <v>67</v>
      </c>
      <c r="C12" s="86">
        <f ca="1">'Revenus récurrents'!C17</f>
        <v>1041.0082741944341</v>
      </c>
      <c r="D12" s="86">
        <f ca="1">'Revenus récurrents'!D17</f>
        <v>11349.232053252097</v>
      </c>
      <c r="E12" s="86">
        <f ca="1">'Revenus récurrents'!E17</f>
        <v>51589.704217835126</v>
      </c>
      <c r="F12" s="86">
        <f ca="1">'Revenus récurrents'!F17</f>
        <v>154682.01233594102</v>
      </c>
      <c r="G12" s="86">
        <f ca="1">'Revenus récurrents'!G17</f>
        <v>338378.3600935943</v>
      </c>
      <c r="H12" s="86">
        <f ca="1">'Revenus récurrents'!H17</f>
        <v>597179.63072602486</v>
      </c>
      <c r="I12" s="86">
        <f ca="1">'Revenus récurrents'!I17</f>
        <v>901020.42002147925</v>
      </c>
      <c r="J12" s="86">
        <f ca="1">'Revenus récurrents'!J17</f>
        <v>1201408.8016107366</v>
      </c>
      <c r="K12" s="86">
        <f ca="1">'Revenus récurrents'!K17</f>
        <v>1470574.5713317466</v>
      </c>
      <c r="L12" s="86">
        <f ca="1">'Revenus récurrents'!L17</f>
        <v>1684736.47543703</v>
      </c>
      <c r="M12" s="86">
        <f ca="1">'Revenus récurrents'!M17</f>
        <v>1836912.3884049233</v>
      </c>
      <c r="N12" s="86">
        <f ca="1">'Revenus récurrents'!N17</f>
        <v>1940494.6696970998</v>
      </c>
      <c r="O12" s="86">
        <f ca="1">'Revenus récurrents'!O17</f>
        <v>1999445.816412735</v>
      </c>
      <c r="P12" s="86">
        <f ca="1">'Revenus récurrents'!P17</f>
        <v>2040817.656361677</v>
      </c>
      <c r="Q12" s="86">
        <f ca="1">'Revenus récurrents'!Q17</f>
        <v>2079827.8241810349</v>
      </c>
      <c r="R12" s="86">
        <f ca="1">'Revenus récurrents'!R17</f>
        <v>2109306.7451724182</v>
      </c>
      <c r="S12" s="86">
        <f ca="1">'Revenus récurrents'!S17</f>
        <v>2139697.1758075044</v>
      </c>
      <c r="T12" s="86">
        <f ca="1">'Revenus récurrents'!T17</f>
        <v>2164755.1121443156</v>
      </c>
      <c r="U12" s="86">
        <f ca="1">'Revenus récurrents'!U17</f>
        <v>2188193.5336073125</v>
      </c>
      <c r="V12" s="86">
        <f ca="1">'Revenus récurrents'!V17</f>
        <v>2209450.4888357716</v>
      </c>
      <c r="W12" s="86">
        <f ca="1">'Revenus récurrents'!W17</f>
        <v>2225409.6293583084</v>
      </c>
      <c r="X12" s="86">
        <f ca="1">'Revenus récurrents'!X17</f>
        <v>2242381.5366545855</v>
      </c>
      <c r="Y12" s="86">
        <f ca="1">'Revenus récurrents'!Y17</f>
        <v>2248943.8586363681</v>
      </c>
      <c r="Z12" s="86">
        <f ca="1">'Revenus récurrents'!Z17</f>
        <v>2248943.8586363681</v>
      </c>
      <c r="AA12" s="86">
        <f ca="1">'Revenus récurrents'!AA17</f>
        <v>2248943.8586363681</v>
      </c>
      <c r="AB12" s="86">
        <f ca="1">'Revenus récurrents'!AB17</f>
        <v>2248943.8586363681</v>
      </c>
      <c r="AC12" s="86">
        <f ca="1">'Revenus récurrents'!AC17</f>
        <v>2248943.8586363681</v>
      </c>
      <c r="AD12" s="86">
        <f ca="1">'Revenus récurrents'!AD17</f>
        <v>2248943.8586363681</v>
      </c>
      <c r="AE12" s="86">
        <f ca="1">'Revenus récurrents'!AE17</f>
        <v>2248943.8586363681</v>
      </c>
      <c r="AF12" s="86">
        <f ca="1">'Revenus récurrents'!AF17</f>
        <v>2248943.8586363681</v>
      </c>
      <c r="AG12" s="86">
        <f ca="1">'Revenus récurrents'!AG17</f>
        <v>2248943.8586363681</v>
      </c>
      <c r="AH12" s="86">
        <f ca="1">'Revenus récurrents'!AH17</f>
        <v>2248943.8586363681</v>
      </c>
      <c r="AI12" s="86">
        <f ca="1">'Revenus récurrents'!AI17</f>
        <v>2248943.8586363681</v>
      </c>
      <c r="AJ12" s="86">
        <f ca="1">'Revenus récurrents'!AJ17</f>
        <v>2248943.8586363681</v>
      </c>
      <c r="AK12" s="86">
        <f ca="1">'Revenus récurrents'!AK17</f>
        <v>2248943.8586363681</v>
      </c>
      <c r="AL12" s="86">
        <f ca="1">'Revenus récurrents'!AL17</f>
        <v>2248943.8586363681</v>
      </c>
      <c r="AM12" s="86">
        <f ca="1">'Revenus récurrents'!AM17</f>
        <v>2248943.8586363681</v>
      </c>
      <c r="AN12" s="86">
        <f ca="1">'Revenus récurrents'!AN17</f>
        <v>2248943.8586363681</v>
      </c>
      <c r="AO12" s="86">
        <f ca="1">'Revenus récurrents'!AO17</f>
        <v>2248943.8586363681</v>
      </c>
      <c r="AP12" s="86">
        <f ca="1">'Revenus récurrents'!AP17</f>
        <v>2248943.8586363681</v>
      </c>
      <c r="AQ12" s="86">
        <f ca="1">'Revenus récurrents'!AQ17</f>
        <v>2248943.8586363681</v>
      </c>
      <c r="AR12" s="86">
        <f ca="1">'Revenus récurrents'!AR17</f>
        <v>2248943.8586363681</v>
      </c>
      <c r="AS12" s="86">
        <f ca="1">'Revenus récurrents'!AS17</f>
        <v>2248943.8586363681</v>
      </c>
      <c r="AT12" s="86">
        <f ca="1">'Revenus récurrents'!AT17</f>
        <v>2248943.8586363681</v>
      </c>
      <c r="AU12" s="86">
        <f ca="1">'Revenus récurrents'!AU17</f>
        <v>2248943.8586363681</v>
      </c>
      <c r="AV12" s="86">
        <f ca="1">'Revenus récurrents'!AV17</f>
        <v>2248943.8586363681</v>
      </c>
      <c r="AW12" s="86">
        <f ca="1">'Revenus récurrents'!AW17</f>
        <v>2248943.8586363681</v>
      </c>
      <c r="AX12" s="86">
        <f ca="1">'Revenus récurrents'!AX17</f>
        <v>2248943.8586363681</v>
      </c>
      <c r="AY12" s="86">
        <f ca="1">'Revenus récurrents'!AY17</f>
        <v>2248943.8586363681</v>
      </c>
      <c r="AZ12" s="86">
        <f ca="1">'Revenus récurrents'!AZ17</f>
        <v>2248943.8586363681</v>
      </c>
    </row>
    <row r="13" spans="1:52">
      <c r="A13" s="11" t="s">
        <v>12</v>
      </c>
      <c r="C13" s="86">
        <f t="shared" ref="C13:AH13" ca="1" si="23">C12-C8</f>
        <v>-8398.3826884895334</v>
      </c>
      <c r="D13" s="86">
        <f t="shared" ca="1" si="23"/>
        <v>-27800.767946747903</v>
      </c>
      <c r="E13" s="86">
        <f t="shared" ca="1" si="23"/>
        <v>-42460.295782164874</v>
      </c>
      <c r="F13" s="86">
        <f t="shared" ca="1" si="23"/>
        <v>-35001.05858526114</v>
      </c>
      <c r="G13" s="86">
        <f t="shared" ca="1" si="23"/>
        <v>-20843.776142317802</v>
      </c>
      <c r="H13" s="86">
        <f t="shared" ca="1" si="23"/>
        <v>45239.203043134883</v>
      </c>
      <c r="I13" s="86">
        <f t="shared" ca="1" si="23"/>
        <v>129484.22030739521</v>
      </c>
      <c r="J13" s="86">
        <f t="shared" ca="1" si="23"/>
        <v>147824.28836650751</v>
      </c>
      <c r="K13" s="86">
        <f t="shared" ca="1" si="23"/>
        <v>153050.00645414251</v>
      </c>
      <c r="L13" s="86">
        <f t="shared" ca="1" si="23"/>
        <v>161543.47912632278</v>
      </c>
      <c r="M13" s="86">
        <f t="shared" ca="1" si="23"/>
        <v>148943.85565467575</v>
      </c>
      <c r="N13" s="86">
        <f t="shared" ca="1" si="23"/>
        <v>108774.09975238051</v>
      </c>
      <c r="O13" s="86">
        <f t="shared" ca="1" si="23"/>
        <v>44130.738370530307</v>
      </c>
      <c r="P13" s="86">
        <f t="shared" ca="1" si="23"/>
        <v>-19508.661877325969</v>
      </c>
      <c r="Q13" s="86">
        <f t="shared" ca="1" si="23"/>
        <v>-68850.61988629424</v>
      </c>
      <c r="R13" s="86">
        <f t="shared" ca="1" si="23"/>
        <v>-113134.84997047111</v>
      </c>
      <c r="S13" s="86">
        <f t="shared" ca="1" si="23"/>
        <v>-143857.63048999337</v>
      </c>
      <c r="T13" s="86">
        <f t="shared" ca="1" si="23"/>
        <v>-169012.76734641474</v>
      </c>
      <c r="U13" s="86">
        <f t="shared" ca="1" si="23"/>
        <v>-186523.75078204414</v>
      </c>
      <c r="V13" s="86">
        <f t="shared" ca="1" si="23"/>
        <v>-198289.20954577811</v>
      </c>
      <c r="W13" s="86">
        <f t="shared" ca="1" si="23"/>
        <v>-208689.03603033256</v>
      </c>
      <c r="X13" s="86">
        <f t="shared" ca="1" si="23"/>
        <v>-212324.33529538708</v>
      </c>
      <c r="Y13" s="86">
        <f t="shared" ca="1" si="23"/>
        <v>-221484.98535352759</v>
      </c>
      <c r="Z13" s="86">
        <f t="shared" ca="1" si="23"/>
        <v>-233054.13778699515</v>
      </c>
      <c r="AA13" s="86">
        <f t="shared" ca="1" si="23"/>
        <v>-241069.94703715434</v>
      </c>
      <c r="AB13" s="86">
        <f t="shared" ca="1" si="23"/>
        <v>-251056.14136363193</v>
      </c>
      <c r="AC13" s="86">
        <f t="shared" ca="1" si="23"/>
        <v>-251056.14136363193</v>
      </c>
      <c r="AD13" s="86">
        <f t="shared" ca="1" si="23"/>
        <v>-251056.14136363193</v>
      </c>
      <c r="AE13" s="86">
        <f t="shared" ca="1" si="23"/>
        <v>-251056.14136363193</v>
      </c>
      <c r="AF13" s="86">
        <f t="shared" ca="1" si="23"/>
        <v>-251056.14136363193</v>
      </c>
      <c r="AG13" s="86">
        <f t="shared" ca="1" si="23"/>
        <v>-251056.14136363193</v>
      </c>
      <c r="AH13" s="86">
        <f t="shared" ca="1" si="23"/>
        <v>-251056.14136363193</v>
      </c>
      <c r="AI13" s="86">
        <f t="shared" ref="AI13:AZ13" ca="1" si="24">AI12-AI8</f>
        <v>-251056.14136363193</v>
      </c>
      <c r="AJ13" s="86">
        <f t="shared" ca="1" si="24"/>
        <v>-251056.14136363193</v>
      </c>
      <c r="AK13" s="86">
        <f t="shared" ca="1" si="24"/>
        <v>-251056.14136363193</v>
      </c>
      <c r="AL13" s="86">
        <f t="shared" ca="1" si="24"/>
        <v>-251056.14136363193</v>
      </c>
      <c r="AM13" s="86">
        <f t="shared" ca="1" si="24"/>
        <v>-251056.14136363193</v>
      </c>
      <c r="AN13" s="86">
        <f t="shared" ca="1" si="24"/>
        <v>-251056.14136363193</v>
      </c>
      <c r="AO13" s="86">
        <f t="shared" ca="1" si="24"/>
        <v>-251056.14136363193</v>
      </c>
      <c r="AP13" s="86">
        <f t="shared" ca="1" si="24"/>
        <v>-251056.14136363193</v>
      </c>
      <c r="AQ13" s="86">
        <f t="shared" ca="1" si="24"/>
        <v>-251056.14136363193</v>
      </c>
      <c r="AR13" s="86">
        <f t="shared" ca="1" si="24"/>
        <v>-251056.14136363193</v>
      </c>
      <c r="AS13" s="86">
        <f t="shared" ca="1" si="24"/>
        <v>-251056.14136363193</v>
      </c>
      <c r="AT13" s="86">
        <f t="shared" ca="1" si="24"/>
        <v>-251056.14136363193</v>
      </c>
      <c r="AU13" s="86">
        <f t="shared" ca="1" si="24"/>
        <v>-251056.14136363193</v>
      </c>
      <c r="AV13" s="86">
        <f t="shared" ca="1" si="24"/>
        <v>-251056.14136363193</v>
      </c>
      <c r="AW13" s="86">
        <f t="shared" ca="1" si="24"/>
        <v>-251056.14136363193</v>
      </c>
      <c r="AX13" s="86">
        <f t="shared" ca="1" si="24"/>
        <v>-251056.14136363193</v>
      </c>
      <c r="AY13" s="86">
        <f t="shared" ca="1" si="24"/>
        <v>-251056.14136363193</v>
      </c>
      <c r="AZ13" s="86">
        <f t="shared" ca="1" si="24"/>
        <v>-251056.14136363193</v>
      </c>
    </row>
    <row r="15" spans="1:52">
      <c r="A15" s="211" t="s">
        <v>41</v>
      </c>
      <c r="C15" s="208">
        <f ca="1">SUMPRODUCT((OFFSET(C13,,,1,Hypothèses!C6)),(OFFSET(C3,,,1,Hypothèses!C6)))</f>
        <v>-1.0404619388282299E-9</v>
      </c>
    </row>
    <row r="16" spans="1:52">
      <c r="C16" s="72"/>
    </row>
    <row r="17" spans="1:52">
      <c r="A17" s="207" t="s">
        <v>180</v>
      </c>
      <c r="C17" s="72"/>
    </row>
    <row r="18" spans="1:52" hidden="1" outlineLevel="1">
      <c r="C18" s="72"/>
    </row>
    <row r="19" spans="1:52" hidden="1" outlineLevel="1">
      <c r="A19" s="11" t="s">
        <v>71</v>
      </c>
      <c r="C19" s="13">
        <f>C7*12*'Revenus récurrents'!$C$3</f>
        <v>467.40358051671552</v>
      </c>
      <c r="D19" s="13">
        <f>D7*12*'Revenus récurrents'!$C$3</f>
        <v>5095.7056051355903</v>
      </c>
      <c r="E19" s="13">
        <f>E7*12*'Revenus récurrents'!$C$3</f>
        <v>23163.324506593402</v>
      </c>
      <c r="F19" s="13">
        <f>F7*12*'Revenus récurrents'!$C$3</f>
        <v>69450.866241478085</v>
      </c>
      <c r="G19" s="13">
        <f>G7*12*'Revenus récurrents'!$C$3</f>
        <v>151928.91449350794</v>
      </c>
      <c r="H19" s="13">
        <f>H7*12*'Revenus récurrents'!$C$3</f>
        <v>268128.41408872476</v>
      </c>
      <c r="I19" s="13">
        <f>I7*12*'Revenus récurrents'!$C$3</f>
        <v>404550.26235272357</v>
      </c>
      <c r="J19" s="13">
        <f>J7*12*'Revenus récurrents'!$C$3</f>
        <v>539422.00985068514</v>
      </c>
      <c r="K19" s="13">
        <f>K7*12*'Revenus récurrents'!$C$3</f>
        <v>660275.07859069377</v>
      </c>
      <c r="L19" s="13">
        <f>L7*12*'Revenus récurrents'!$C$3</f>
        <v>756431.89431489876</v>
      </c>
      <c r="M19" s="13">
        <f>M7*12*'Revenus récurrents'!$C$3</f>
        <v>824757.54393054114</v>
      </c>
      <c r="N19" s="13">
        <f>N7*12*'Revenus récurrents'!$C$3</f>
        <v>871265.07932118711</v>
      </c>
      <c r="O19" s="13">
        <f>O7*12*'Revenus récurrents'!$C$3</f>
        <v>897733.6269144098</v>
      </c>
      <c r="P19" s="13">
        <f>P7*12*'Revenus récurrents'!$C$3</f>
        <v>916309.22002356534</v>
      </c>
      <c r="Q19" s="13">
        <f>Q7*12*'Revenus récurrents'!$C$3</f>
        <v>933824.44306964101</v>
      </c>
      <c r="R19" s="13">
        <f>R7*12*'Revenus récurrents'!$C$3</f>
        <v>947060.21992434876</v>
      </c>
      <c r="S19" s="13">
        <f>S7*12*'Revenus récurrents'!$C$3</f>
        <v>960705.25661080168</v>
      </c>
      <c r="T19" s="13">
        <f>T7*12*'Revenus récurrents'!$C$3</f>
        <v>971956.05014868104</v>
      </c>
      <c r="U19" s="13">
        <f>U7*12*'Revenus récurrents'!$C$3</f>
        <v>982479.69571906992</v>
      </c>
      <c r="V19" s="13">
        <f>V7*12*'Revenus récurrents'!$C$3</f>
        <v>992023.8820919916</v>
      </c>
      <c r="W19" s="13">
        <f>W7*12*'Revenus récurrents'!$C$3</f>
        <v>999189.39614900074</v>
      </c>
      <c r="X19" s="13">
        <f>X7*12*'Revenus récurrents'!$C$3</f>
        <v>1006809.6336006352</v>
      </c>
      <c r="Y19" s="13">
        <f>Y7*12*'Revenus récurrents'!$C$3</f>
        <v>1009756.0585876624</v>
      </c>
      <c r="Z19" s="13">
        <f>Z7*12*'Revenus récurrents'!$C$3</f>
        <v>1009756.0585876624</v>
      </c>
      <c r="AA19" s="13">
        <f>AA7*12*'Revenus récurrents'!$C$3</f>
        <v>1009756.0585876624</v>
      </c>
      <c r="AB19" s="13">
        <f>AB7*12*'Revenus récurrents'!$C$3</f>
        <v>1009756.0585876624</v>
      </c>
      <c r="AC19" s="13">
        <f>AC7*12*'Revenus récurrents'!$C$3</f>
        <v>1009756.0585876624</v>
      </c>
      <c r="AD19" s="13">
        <f>AD7*12*'Revenus récurrents'!$C$3</f>
        <v>1009756.0585876624</v>
      </c>
      <c r="AE19" s="13">
        <f>AE7*12*'Revenus récurrents'!$C$3</f>
        <v>1009756.0585876624</v>
      </c>
      <c r="AF19" s="13">
        <f>AF7*12*'Revenus récurrents'!$C$3</f>
        <v>1009756.0585876624</v>
      </c>
      <c r="AG19" s="13">
        <f>AG7*12*'Revenus récurrents'!$C$3</f>
        <v>1009756.0585876624</v>
      </c>
      <c r="AH19" s="13">
        <f>AH7*12*'Revenus récurrents'!$C$3</f>
        <v>1009756.0585876624</v>
      </c>
      <c r="AI19" s="13">
        <f>AI7*12*'Revenus récurrents'!$C$3</f>
        <v>1009756.0585876624</v>
      </c>
      <c r="AJ19" s="13">
        <f>AJ7*12*'Revenus récurrents'!$C$3</f>
        <v>1009756.0585876624</v>
      </c>
      <c r="AK19" s="13">
        <f>AK7*12*'Revenus récurrents'!$C$3</f>
        <v>1009756.0585876624</v>
      </c>
      <c r="AL19" s="13">
        <f>AL7*12*'Revenus récurrents'!$C$3</f>
        <v>1009756.0585876624</v>
      </c>
      <c r="AM19" s="13">
        <f>AM7*12*'Revenus récurrents'!$C$3</f>
        <v>1009756.0585876624</v>
      </c>
      <c r="AN19" s="13">
        <f>AN7*12*'Revenus récurrents'!$C$3</f>
        <v>1009756.0585876624</v>
      </c>
      <c r="AO19" s="13">
        <f>AO7*12*'Revenus récurrents'!$C$3</f>
        <v>1009756.0585876624</v>
      </c>
      <c r="AP19" s="13">
        <f>AP7*12*'Revenus récurrents'!$C$3</f>
        <v>1009756.0585876624</v>
      </c>
      <c r="AQ19" s="13">
        <f>AQ7*12*'Revenus récurrents'!$C$3</f>
        <v>1009756.0585876624</v>
      </c>
      <c r="AR19" s="13">
        <f>AR7*12*'Revenus récurrents'!$C$3</f>
        <v>1009756.0585876624</v>
      </c>
      <c r="AS19" s="13">
        <f>AS7*12*'Revenus récurrents'!$C$3</f>
        <v>1009756.0585876624</v>
      </c>
      <c r="AT19" s="13">
        <f>AT7*12*'Revenus récurrents'!$C$3</f>
        <v>1009756.0585876624</v>
      </c>
      <c r="AU19" s="13">
        <f>AU7*12*'Revenus récurrents'!$C$3</f>
        <v>1009756.0585876624</v>
      </c>
      <c r="AV19" s="13">
        <f>AV7*12*'Revenus récurrents'!$C$3</f>
        <v>1009756.0585876624</v>
      </c>
      <c r="AW19" s="13">
        <f>AW7*12*'Revenus récurrents'!$C$3</f>
        <v>1009756.0585876624</v>
      </c>
      <c r="AX19" s="13">
        <f>AX7*12*'Revenus récurrents'!$C$3</f>
        <v>1009756.0585876624</v>
      </c>
      <c r="AY19" s="13">
        <f>AY7*12*'Revenus récurrents'!$C$3</f>
        <v>1009756.0585876624</v>
      </c>
      <c r="AZ19" s="13">
        <f>AZ7*12*'Revenus récurrents'!$C$3</f>
        <v>1009756.0585876624</v>
      </c>
    </row>
    <row r="20" spans="1:52" hidden="1" outlineLevel="1">
      <c r="A20" s="11" t="s">
        <v>38</v>
      </c>
      <c r="B20" s="159" t="s">
        <v>39</v>
      </c>
      <c r="C20" s="89">
        <f ca="1">SUMPRODUCT(-(OFFSET(C8,,,1,Hypothèses!C6)),(OFFSET(C3,,,1,Hypothèses!C6)))</f>
        <v>-9926165.6692377422</v>
      </c>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row>
    <row r="21" spans="1:52" hidden="1" outlineLevel="1">
      <c r="B21" s="159" t="s">
        <v>40</v>
      </c>
      <c r="C21" s="89">
        <f ca="1">SUMPRODUCT((OFFSET(C19,,,1,Hypothèses!C6)),(OFFSET(C3,,,1,Hypothèses!C6)))</f>
        <v>4456761.2857775176</v>
      </c>
    </row>
    <row r="22" spans="1:52" collapsed="1"/>
    <row r="23" spans="1:52">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rgb="FF495C71"/>
  </sheetPr>
  <dimension ref="A1:AZ116"/>
  <sheetViews>
    <sheetView zoomScaleNormal="100" workbookViewId="0">
      <pane xSplit="2" ySplit="4" topLeftCell="C5" activePane="bottomRight" state="frozen"/>
      <selection activeCell="E42" sqref="E42"/>
      <selection pane="topRight" activeCell="E42" sqref="E42"/>
      <selection pane="bottomLeft" activeCell="E42" sqref="E42"/>
      <selection pane="bottomRight"/>
    </sheetView>
  </sheetViews>
  <sheetFormatPr baseColWidth="10" defaultColWidth="16.28515625" defaultRowHeight="12.75" outlineLevelRow="1"/>
  <cols>
    <col min="1" max="1" width="49.140625" style="151" bestFit="1" customWidth="1"/>
    <col min="2" max="2" width="28.42578125" style="238" bestFit="1" customWidth="1"/>
    <col min="3" max="32" width="13.42578125" style="76" bestFit="1" customWidth="1"/>
    <col min="33" max="52" width="13.42578125" style="87" bestFit="1" customWidth="1"/>
    <col min="53" max="16384" width="16.28515625" style="87"/>
  </cols>
  <sheetData>
    <row r="1" spans="1:52">
      <c r="A1" s="87"/>
      <c r="B1" s="193" t="s">
        <v>75</v>
      </c>
      <c r="AG1" s="76"/>
      <c r="AH1" s="76"/>
      <c r="AI1" s="76"/>
      <c r="AJ1" s="76"/>
      <c r="AK1" s="76"/>
      <c r="AL1" s="76"/>
      <c r="AM1" s="76"/>
      <c r="AN1" s="76"/>
      <c r="AO1" s="76"/>
      <c r="AP1" s="76"/>
      <c r="AQ1" s="76"/>
      <c r="AR1" s="76"/>
      <c r="AS1" s="76"/>
      <c r="AT1" s="76"/>
      <c r="AU1" s="76"/>
      <c r="AV1" s="76"/>
      <c r="AW1" s="76"/>
      <c r="AX1" s="76"/>
      <c r="AY1" s="76"/>
      <c r="AZ1" s="76"/>
    </row>
    <row r="2" spans="1:52">
      <c r="A2" s="180" t="s">
        <v>8</v>
      </c>
      <c r="B2" s="227" t="str">
        <f>Hypothèses!C35</f>
        <v>Modélisé</v>
      </c>
      <c r="C2" s="86">
        <f>Hypothèses!D35</f>
        <v>140</v>
      </c>
      <c r="E2" s="87"/>
      <c r="F2" s="87"/>
      <c r="G2" s="87"/>
      <c r="H2" s="87"/>
      <c r="I2" s="87"/>
      <c r="J2" s="87"/>
      <c r="K2" s="87"/>
      <c r="L2" s="87"/>
      <c r="M2" s="87"/>
      <c r="N2" s="87"/>
      <c r="O2" s="87"/>
      <c r="P2" s="87"/>
      <c r="Q2" s="87"/>
      <c r="R2" s="87"/>
      <c r="S2" s="87"/>
      <c r="T2" s="87"/>
      <c r="U2" s="87"/>
      <c r="V2" s="87"/>
      <c r="X2" s="87"/>
      <c r="Y2" s="87"/>
      <c r="Z2" s="87"/>
      <c r="AA2" s="87"/>
      <c r="AB2" s="87"/>
      <c r="AC2" s="87"/>
      <c r="AD2" s="87"/>
      <c r="AE2" s="87"/>
      <c r="AF2" s="87"/>
    </row>
    <row r="3" spans="1:52">
      <c r="A3" s="180" t="s">
        <v>9</v>
      </c>
      <c r="B3" s="227" t="str">
        <f>Hypothèses!C38</f>
        <v>Modélisé</v>
      </c>
      <c r="C3" s="86">
        <f>Hypothèses!D38</f>
        <v>360</v>
      </c>
      <c r="D3" s="87"/>
      <c r="E3" s="87"/>
      <c r="F3" s="87"/>
      <c r="G3" s="87"/>
      <c r="H3" s="87"/>
      <c r="I3" s="87"/>
      <c r="J3" s="87"/>
      <c r="K3" s="87"/>
      <c r="L3" s="87"/>
      <c r="M3" s="87"/>
      <c r="N3" s="87"/>
      <c r="O3" s="87"/>
      <c r="P3" s="87"/>
      <c r="Q3" s="87"/>
      <c r="R3" s="87"/>
      <c r="S3" s="87"/>
      <c r="T3" s="87"/>
      <c r="U3" s="87"/>
      <c r="V3" s="87"/>
      <c r="X3" s="87"/>
      <c r="Y3" s="87"/>
      <c r="Z3" s="87"/>
      <c r="AA3" s="87"/>
      <c r="AB3" s="87"/>
      <c r="AC3" s="87"/>
      <c r="AD3" s="87"/>
      <c r="AE3" s="87"/>
      <c r="AF3" s="87"/>
    </row>
    <row r="4" spans="1:52" s="231" customFormat="1">
      <c r="A4" s="228" t="s">
        <v>7</v>
      </c>
      <c r="B4" s="229"/>
      <c r="C4" s="230">
        <v>1</v>
      </c>
      <c r="D4" s="230">
        <v>2</v>
      </c>
      <c r="E4" s="230">
        <v>3</v>
      </c>
      <c r="F4" s="230">
        <v>4</v>
      </c>
      <c r="G4" s="230">
        <v>5</v>
      </c>
      <c r="H4" s="230">
        <v>6</v>
      </c>
      <c r="I4" s="230">
        <v>7</v>
      </c>
      <c r="J4" s="230">
        <v>8</v>
      </c>
      <c r="K4" s="230">
        <v>9</v>
      </c>
      <c r="L4" s="230">
        <v>10</v>
      </c>
      <c r="M4" s="230">
        <v>11</v>
      </c>
      <c r="N4" s="230">
        <v>12</v>
      </c>
      <c r="O4" s="230">
        <v>13</v>
      </c>
      <c r="P4" s="230">
        <v>14</v>
      </c>
      <c r="Q4" s="230">
        <v>15</v>
      </c>
      <c r="R4" s="230">
        <v>16</v>
      </c>
      <c r="S4" s="230">
        <v>17</v>
      </c>
      <c r="T4" s="230">
        <v>18</v>
      </c>
      <c r="U4" s="230">
        <v>19</v>
      </c>
      <c r="V4" s="230">
        <v>20</v>
      </c>
      <c r="W4" s="230">
        <v>21</v>
      </c>
      <c r="X4" s="230">
        <v>22</v>
      </c>
      <c r="Y4" s="230">
        <v>23</v>
      </c>
      <c r="Z4" s="230">
        <v>24</v>
      </c>
      <c r="AA4" s="230">
        <v>25</v>
      </c>
      <c r="AB4" s="230">
        <v>26</v>
      </c>
      <c r="AC4" s="230">
        <v>27</v>
      </c>
      <c r="AD4" s="230">
        <v>28</v>
      </c>
      <c r="AE4" s="230">
        <v>29</v>
      </c>
      <c r="AF4" s="230">
        <v>30</v>
      </c>
      <c r="AG4" s="230">
        <v>31</v>
      </c>
      <c r="AH4" s="230">
        <v>32</v>
      </c>
      <c r="AI4" s="230">
        <v>33</v>
      </c>
      <c r="AJ4" s="230">
        <v>34</v>
      </c>
      <c r="AK4" s="230">
        <v>35</v>
      </c>
      <c r="AL4" s="230">
        <v>36</v>
      </c>
      <c r="AM4" s="230">
        <v>37</v>
      </c>
      <c r="AN4" s="230">
        <v>38</v>
      </c>
      <c r="AO4" s="230">
        <v>39</v>
      </c>
      <c r="AP4" s="230">
        <v>40</v>
      </c>
      <c r="AQ4" s="230">
        <v>41</v>
      </c>
      <c r="AR4" s="230">
        <v>42</v>
      </c>
      <c r="AS4" s="230">
        <v>43</v>
      </c>
      <c r="AT4" s="230">
        <v>44</v>
      </c>
      <c r="AU4" s="230">
        <v>45</v>
      </c>
      <c r="AV4" s="230">
        <v>46</v>
      </c>
      <c r="AW4" s="230">
        <v>47</v>
      </c>
      <c r="AX4" s="230">
        <v>48</v>
      </c>
      <c r="AY4" s="230">
        <v>49</v>
      </c>
      <c r="AZ4" s="230">
        <v>50</v>
      </c>
    </row>
    <row r="5" spans="1:52" s="180" customFormat="1">
      <c r="A5" s="164" t="s">
        <v>88</v>
      </c>
      <c r="B5" s="232" t="str">
        <f>Hypothèses!C55</f>
        <v>Régulation asymétrique 2014</v>
      </c>
      <c r="C5" s="233">
        <f>Hypothèses!D55</f>
        <v>9.5000000000000001E-2</v>
      </c>
      <c r="D5" s="233">
        <f>Hypothèses!E55</f>
        <v>9.5000000000000001E-2</v>
      </c>
      <c r="E5" s="233">
        <f>Hypothèses!F55</f>
        <v>9.5000000000000001E-2</v>
      </c>
      <c r="F5" s="233">
        <f>Hypothèses!G55</f>
        <v>9.5000000000000001E-2</v>
      </c>
      <c r="G5" s="233">
        <f>Hypothèses!H55</f>
        <v>9.5000000000000001E-2</v>
      </c>
      <c r="H5" s="233">
        <f>Hypothèses!I55</f>
        <v>9.5000000000000001E-2</v>
      </c>
      <c r="I5" s="233">
        <f>Hypothèses!J55</f>
        <v>9.5000000000000001E-2</v>
      </c>
      <c r="J5" s="233">
        <f>Hypothèses!K55</f>
        <v>9.5000000000000001E-2</v>
      </c>
      <c r="K5" s="233">
        <f>Hypothèses!L55</f>
        <v>9.5000000000000001E-2</v>
      </c>
      <c r="L5" s="233">
        <f>Hypothèses!M55</f>
        <v>9.5000000000000001E-2</v>
      </c>
      <c r="M5" s="233">
        <f>Hypothèses!N55</f>
        <v>9.5000000000000001E-2</v>
      </c>
      <c r="N5" s="233">
        <f>Hypothèses!O55</f>
        <v>9.5000000000000001E-2</v>
      </c>
      <c r="O5" s="233">
        <f>Hypothèses!P55</f>
        <v>9.5000000000000001E-2</v>
      </c>
      <c r="P5" s="233">
        <f>Hypothèses!Q55</f>
        <v>9.5000000000000001E-2</v>
      </c>
      <c r="Q5" s="233">
        <f>Hypothèses!R55</f>
        <v>9.5000000000000001E-2</v>
      </c>
      <c r="R5" s="233">
        <f>Hypothèses!S55</f>
        <v>9.5000000000000001E-2</v>
      </c>
      <c r="S5" s="233">
        <f>Hypothèses!T55</f>
        <v>9.5000000000000001E-2</v>
      </c>
      <c r="T5" s="233">
        <f>Hypothèses!U55</f>
        <v>9.5000000000000001E-2</v>
      </c>
      <c r="U5" s="233">
        <f>Hypothèses!V55</f>
        <v>9.5000000000000001E-2</v>
      </c>
      <c r="V5" s="233">
        <f>Hypothèses!W55</f>
        <v>9.5000000000000001E-2</v>
      </c>
      <c r="W5" s="233">
        <f>Hypothèses!X55</f>
        <v>9.5000000000000001E-2</v>
      </c>
      <c r="X5" s="233">
        <f>Hypothèses!Y55</f>
        <v>9.5000000000000001E-2</v>
      </c>
      <c r="Y5" s="233">
        <f>Hypothèses!Z55</f>
        <v>9.5000000000000001E-2</v>
      </c>
      <c r="Z5" s="233">
        <f>Hypothèses!AA55</f>
        <v>9.5000000000000001E-2</v>
      </c>
      <c r="AA5" s="233">
        <f>Hypothèses!AB55</f>
        <v>9.5000000000000001E-2</v>
      </c>
      <c r="AB5" s="233">
        <f>Hypothèses!AC55</f>
        <v>9.5000000000000001E-2</v>
      </c>
      <c r="AC5" s="233">
        <f>Hypothèses!AD55</f>
        <v>9.5000000000000001E-2</v>
      </c>
      <c r="AD5" s="233">
        <f>Hypothèses!AE55</f>
        <v>9.5000000000000001E-2</v>
      </c>
      <c r="AE5" s="233">
        <f>Hypothèses!AF55</f>
        <v>9.5000000000000001E-2</v>
      </c>
      <c r="AF5" s="233">
        <f>Hypothèses!AG55</f>
        <v>9.5000000000000001E-2</v>
      </c>
      <c r="AG5" s="233">
        <f>Hypothèses!AH55</f>
        <v>9.5000000000000001E-2</v>
      </c>
      <c r="AH5" s="233">
        <f>Hypothèses!AI55</f>
        <v>9.5000000000000001E-2</v>
      </c>
      <c r="AI5" s="233">
        <f>Hypothèses!AJ55</f>
        <v>9.5000000000000001E-2</v>
      </c>
      <c r="AJ5" s="233">
        <f>Hypothèses!AK55</f>
        <v>9.5000000000000001E-2</v>
      </c>
      <c r="AK5" s="233">
        <f>Hypothèses!AL55</f>
        <v>9.5000000000000001E-2</v>
      </c>
      <c r="AL5" s="233">
        <f>Hypothèses!AM55</f>
        <v>9.5000000000000001E-2</v>
      </c>
      <c r="AM5" s="233">
        <f>Hypothèses!AN55</f>
        <v>9.5000000000000001E-2</v>
      </c>
      <c r="AN5" s="233">
        <f>Hypothèses!AO55</f>
        <v>9.5000000000000001E-2</v>
      </c>
      <c r="AO5" s="233">
        <f>Hypothèses!AP55</f>
        <v>9.5000000000000001E-2</v>
      </c>
      <c r="AP5" s="233">
        <f>Hypothèses!AQ55</f>
        <v>9.5000000000000001E-2</v>
      </c>
      <c r="AQ5" s="233">
        <f>Hypothèses!AR55</f>
        <v>9.5000000000000001E-2</v>
      </c>
      <c r="AR5" s="233">
        <f>Hypothèses!AS55</f>
        <v>9.5000000000000001E-2</v>
      </c>
      <c r="AS5" s="233">
        <f>Hypothèses!AT55</f>
        <v>9.5000000000000001E-2</v>
      </c>
      <c r="AT5" s="233">
        <f>Hypothèses!AU55</f>
        <v>9.5000000000000001E-2</v>
      </c>
      <c r="AU5" s="233">
        <f>Hypothèses!AV55</f>
        <v>9.5000000000000001E-2</v>
      </c>
      <c r="AV5" s="233">
        <f>Hypothèses!AW55</f>
        <v>9.5000000000000001E-2</v>
      </c>
      <c r="AW5" s="233">
        <f>Hypothèses!AX55</f>
        <v>9.5000000000000001E-2</v>
      </c>
      <c r="AX5" s="233">
        <f>Hypothèses!AY55</f>
        <v>9.5000000000000001E-2</v>
      </c>
      <c r="AY5" s="233">
        <f>Hypothèses!AZ55</f>
        <v>9.5000000000000001E-2</v>
      </c>
      <c r="AZ5" s="233">
        <f>Hypothèses!BA55</f>
        <v>9.5000000000000001E-2</v>
      </c>
    </row>
    <row r="6" spans="1:52" s="180" customFormat="1">
      <c r="A6" s="164" t="s">
        <v>0</v>
      </c>
      <c r="B6" s="232" t="str">
        <f>Hypothèses!C104</f>
        <v>Exemple</v>
      </c>
      <c r="C6" s="233">
        <f>Hypothèses!D104</f>
        <v>0.04</v>
      </c>
      <c r="D6" s="233">
        <f>Hypothèses!E104</f>
        <v>0.04</v>
      </c>
      <c r="E6" s="233">
        <f>Hypothèses!F104</f>
        <v>0.04</v>
      </c>
      <c r="F6" s="233">
        <f>Hypothèses!G104</f>
        <v>0.04</v>
      </c>
      <c r="G6" s="233">
        <f>Hypothèses!H104</f>
        <v>0.04</v>
      </c>
      <c r="H6" s="233">
        <f>Hypothèses!I104</f>
        <v>0.04</v>
      </c>
      <c r="I6" s="233">
        <f>Hypothèses!J104</f>
        <v>0.04</v>
      </c>
      <c r="J6" s="233">
        <f>Hypothèses!K104</f>
        <v>0.04</v>
      </c>
      <c r="K6" s="233">
        <f>Hypothèses!L104</f>
        <v>0.04</v>
      </c>
      <c r="L6" s="233">
        <f>Hypothèses!M104</f>
        <v>0.04</v>
      </c>
      <c r="M6" s="233">
        <f>Hypothèses!N104</f>
        <v>0.04</v>
      </c>
      <c r="N6" s="233">
        <f>Hypothèses!O104</f>
        <v>0.04</v>
      </c>
      <c r="O6" s="233">
        <f>Hypothèses!P104</f>
        <v>0.04</v>
      </c>
      <c r="P6" s="233">
        <f>Hypothèses!Q104</f>
        <v>0.04</v>
      </c>
      <c r="Q6" s="233">
        <f>Hypothèses!R104</f>
        <v>0.04</v>
      </c>
      <c r="R6" s="233">
        <f>Hypothèses!S104</f>
        <v>0.04</v>
      </c>
      <c r="S6" s="233">
        <f>Hypothèses!T104</f>
        <v>0.04</v>
      </c>
      <c r="T6" s="233">
        <f>Hypothèses!U104</f>
        <v>0.04</v>
      </c>
      <c r="U6" s="233">
        <f>Hypothèses!V104</f>
        <v>0.04</v>
      </c>
      <c r="V6" s="233">
        <f>Hypothèses!W104</f>
        <v>0.04</v>
      </c>
      <c r="W6" s="233">
        <f>Hypothèses!X104</f>
        <v>0.04</v>
      </c>
      <c r="X6" s="233">
        <f>Hypothèses!Y104</f>
        <v>0.04</v>
      </c>
      <c r="Y6" s="233">
        <f>Hypothèses!Z104</f>
        <v>0.04</v>
      </c>
      <c r="Z6" s="233">
        <f>Hypothèses!AA104</f>
        <v>0.04</v>
      </c>
      <c r="AA6" s="233">
        <f>Hypothèses!AB104</f>
        <v>0.04</v>
      </c>
      <c r="AB6" s="233">
        <f>Hypothèses!AC104</f>
        <v>0.04</v>
      </c>
      <c r="AC6" s="233">
        <f>Hypothèses!AD104</f>
        <v>0.04</v>
      </c>
      <c r="AD6" s="233">
        <f>Hypothèses!AE104</f>
        <v>0.04</v>
      </c>
      <c r="AE6" s="233">
        <f>Hypothèses!AF104</f>
        <v>0.04</v>
      </c>
      <c r="AF6" s="233">
        <f>Hypothèses!AG104</f>
        <v>0.04</v>
      </c>
      <c r="AG6" s="233">
        <f>Hypothèses!AH104</f>
        <v>0.04</v>
      </c>
      <c r="AH6" s="233">
        <f>Hypothèses!AI104</f>
        <v>0.04</v>
      </c>
      <c r="AI6" s="233">
        <f>Hypothèses!AJ104</f>
        <v>0.04</v>
      </c>
      <c r="AJ6" s="233">
        <f>Hypothèses!AK104</f>
        <v>0.04</v>
      </c>
      <c r="AK6" s="233">
        <f>Hypothèses!AL104</f>
        <v>0.04</v>
      </c>
      <c r="AL6" s="233">
        <f>Hypothèses!AM104</f>
        <v>0.04</v>
      </c>
      <c r="AM6" s="233">
        <f>Hypothèses!AN104</f>
        <v>0.04</v>
      </c>
      <c r="AN6" s="233">
        <f>Hypothèses!AO104</f>
        <v>0.04</v>
      </c>
      <c r="AO6" s="233">
        <f>Hypothèses!AP104</f>
        <v>0.04</v>
      </c>
      <c r="AP6" s="233">
        <f>Hypothèses!AQ104</f>
        <v>0.04</v>
      </c>
      <c r="AQ6" s="233">
        <f>Hypothèses!AR104</f>
        <v>0.04</v>
      </c>
      <c r="AR6" s="233">
        <f>Hypothèses!AS104</f>
        <v>0.04</v>
      </c>
      <c r="AS6" s="233">
        <f>Hypothèses!AT104</f>
        <v>0.04</v>
      </c>
      <c r="AT6" s="233">
        <f>Hypothèses!AU104</f>
        <v>0.04</v>
      </c>
      <c r="AU6" s="233">
        <f>Hypothèses!AV104</f>
        <v>0.04</v>
      </c>
      <c r="AV6" s="233">
        <f>Hypothèses!AW104</f>
        <v>0.04</v>
      </c>
      <c r="AW6" s="233">
        <f>Hypothèses!AX104</f>
        <v>0.04</v>
      </c>
      <c r="AX6" s="233">
        <f>Hypothèses!AY104</f>
        <v>0.04</v>
      </c>
      <c r="AY6" s="233">
        <f>Hypothèses!AZ104</f>
        <v>0.04</v>
      </c>
      <c r="AZ6" s="233">
        <f>Hypothèses!BA104</f>
        <v>0.04</v>
      </c>
    </row>
    <row r="7" spans="1:52" s="180" customFormat="1">
      <c r="A7" s="164" t="s">
        <v>2</v>
      </c>
      <c r="B7" s="234" t="str">
        <f>Hypothèses!C61</f>
        <v>PLF 2014</v>
      </c>
      <c r="C7" s="233">
        <f>Hypothèses!D61</f>
        <v>1.2999999999999999E-2</v>
      </c>
      <c r="D7" s="233">
        <f>Hypothèses!E61</f>
        <v>1.2999999999999999E-2</v>
      </c>
      <c r="E7" s="233">
        <f>Hypothèses!F61</f>
        <v>1.2999999999999999E-2</v>
      </c>
      <c r="F7" s="233">
        <f>Hypothèses!G61</f>
        <v>1.2999999999999999E-2</v>
      </c>
      <c r="G7" s="233">
        <f>Hypothèses!H61</f>
        <v>1.2999999999999999E-2</v>
      </c>
      <c r="H7" s="233">
        <f>Hypothèses!I61</f>
        <v>1.2999999999999999E-2</v>
      </c>
      <c r="I7" s="233">
        <f>Hypothèses!J61</f>
        <v>1.2999999999999999E-2</v>
      </c>
      <c r="J7" s="233">
        <f>Hypothèses!K61</f>
        <v>1.2999999999999999E-2</v>
      </c>
      <c r="K7" s="233">
        <f>Hypothèses!L61</f>
        <v>1.2999999999999999E-2</v>
      </c>
      <c r="L7" s="233">
        <f>Hypothèses!M61</f>
        <v>1.2999999999999999E-2</v>
      </c>
      <c r="M7" s="233">
        <f>Hypothèses!N61</f>
        <v>1.2999999999999999E-2</v>
      </c>
      <c r="N7" s="233">
        <f>Hypothèses!O61</f>
        <v>1.2999999999999999E-2</v>
      </c>
      <c r="O7" s="233">
        <f>Hypothèses!P61</f>
        <v>1.2999999999999999E-2</v>
      </c>
      <c r="P7" s="233">
        <f>Hypothèses!Q61</f>
        <v>1.2999999999999999E-2</v>
      </c>
      <c r="Q7" s="233">
        <f>Hypothèses!R61</f>
        <v>1.2999999999999999E-2</v>
      </c>
      <c r="R7" s="233">
        <f>Hypothèses!S61</f>
        <v>1.2999999999999999E-2</v>
      </c>
      <c r="S7" s="233">
        <f>Hypothèses!T61</f>
        <v>1.2999999999999999E-2</v>
      </c>
      <c r="T7" s="233">
        <f>Hypothèses!U61</f>
        <v>1.2999999999999999E-2</v>
      </c>
      <c r="U7" s="233">
        <f>Hypothèses!V61</f>
        <v>1.2999999999999999E-2</v>
      </c>
      <c r="V7" s="233">
        <f>Hypothèses!W61</f>
        <v>1.2999999999999999E-2</v>
      </c>
      <c r="W7" s="233">
        <f>Hypothèses!X61</f>
        <v>1.2999999999999999E-2</v>
      </c>
      <c r="X7" s="233">
        <f>Hypothèses!Y61</f>
        <v>1.2999999999999999E-2</v>
      </c>
      <c r="Y7" s="233">
        <f>Hypothèses!Z61</f>
        <v>1.2999999999999999E-2</v>
      </c>
      <c r="Z7" s="233">
        <f>Hypothèses!AA61</f>
        <v>1.2999999999999999E-2</v>
      </c>
      <c r="AA7" s="233">
        <f>Hypothèses!AB61</f>
        <v>1.2999999999999999E-2</v>
      </c>
      <c r="AB7" s="233">
        <f>Hypothèses!AC61</f>
        <v>1.2999999999999999E-2</v>
      </c>
      <c r="AC7" s="233">
        <f>Hypothèses!AD61</f>
        <v>1.2999999999999999E-2</v>
      </c>
      <c r="AD7" s="233">
        <f>Hypothèses!AE61</f>
        <v>1.2999999999999999E-2</v>
      </c>
      <c r="AE7" s="233">
        <f>Hypothèses!AF61</f>
        <v>1.2999999999999999E-2</v>
      </c>
      <c r="AF7" s="233">
        <f>Hypothèses!AG61</f>
        <v>1.2999999999999999E-2</v>
      </c>
      <c r="AG7" s="233">
        <f>Hypothèses!AH61</f>
        <v>1.2999999999999999E-2</v>
      </c>
      <c r="AH7" s="233">
        <f>Hypothèses!AI61</f>
        <v>1.2999999999999999E-2</v>
      </c>
      <c r="AI7" s="233">
        <f>Hypothèses!AJ61</f>
        <v>1.2999999999999999E-2</v>
      </c>
      <c r="AJ7" s="233">
        <f>Hypothèses!AK61</f>
        <v>1.2999999999999999E-2</v>
      </c>
      <c r="AK7" s="233">
        <f>Hypothèses!AL61</f>
        <v>1.2999999999999999E-2</v>
      </c>
      <c r="AL7" s="233">
        <f>Hypothèses!AM61</f>
        <v>1.2999999999999999E-2</v>
      </c>
      <c r="AM7" s="233">
        <f>Hypothèses!AN61</f>
        <v>1.2999999999999999E-2</v>
      </c>
      <c r="AN7" s="233">
        <f>Hypothèses!AO61</f>
        <v>1.2999999999999999E-2</v>
      </c>
      <c r="AO7" s="233">
        <f>Hypothèses!AP61</f>
        <v>1.2999999999999999E-2</v>
      </c>
      <c r="AP7" s="233">
        <f>Hypothèses!AQ61</f>
        <v>1.2999999999999999E-2</v>
      </c>
      <c r="AQ7" s="233">
        <f>Hypothèses!AR61</f>
        <v>1.2999999999999999E-2</v>
      </c>
      <c r="AR7" s="233">
        <f>Hypothèses!AS61</f>
        <v>1.2999999999999999E-2</v>
      </c>
      <c r="AS7" s="233">
        <f>Hypothèses!AT61</f>
        <v>1.2999999999999999E-2</v>
      </c>
      <c r="AT7" s="233">
        <f>Hypothèses!AU61</f>
        <v>1.2999999999999999E-2</v>
      </c>
      <c r="AU7" s="233">
        <f>Hypothèses!AV61</f>
        <v>1.2999999999999999E-2</v>
      </c>
      <c r="AV7" s="233">
        <f>Hypothèses!AW61</f>
        <v>1.2999999999999999E-2</v>
      </c>
      <c r="AW7" s="233">
        <f>Hypothèses!AX61</f>
        <v>1.2999999999999999E-2</v>
      </c>
      <c r="AX7" s="233">
        <f>Hypothèses!AY61</f>
        <v>1.2999999999999999E-2</v>
      </c>
      <c r="AY7" s="233">
        <f>Hypothèses!AZ61</f>
        <v>1.2999999999999999E-2</v>
      </c>
      <c r="AZ7" s="233">
        <f>Hypothèses!BA61</f>
        <v>1.2999999999999999E-2</v>
      </c>
    </row>
    <row r="8" spans="1:52" s="180" customFormat="1">
      <c r="A8" s="166" t="s">
        <v>1</v>
      </c>
      <c r="B8" s="235"/>
      <c r="C8" s="233">
        <f>C5+C6</f>
        <v>0.13500000000000001</v>
      </c>
      <c r="D8" s="233">
        <f t="shared" ref="D8:AZ8" si="0">D5+D6</f>
        <v>0.13500000000000001</v>
      </c>
      <c r="E8" s="233">
        <f t="shared" si="0"/>
        <v>0.13500000000000001</v>
      </c>
      <c r="F8" s="233">
        <f t="shared" si="0"/>
        <v>0.13500000000000001</v>
      </c>
      <c r="G8" s="233">
        <f t="shared" si="0"/>
        <v>0.13500000000000001</v>
      </c>
      <c r="H8" s="233">
        <f t="shared" si="0"/>
        <v>0.13500000000000001</v>
      </c>
      <c r="I8" s="233">
        <f t="shared" si="0"/>
        <v>0.13500000000000001</v>
      </c>
      <c r="J8" s="233">
        <f t="shared" si="0"/>
        <v>0.13500000000000001</v>
      </c>
      <c r="K8" s="233">
        <f t="shared" si="0"/>
        <v>0.13500000000000001</v>
      </c>
      <c r="L8" s="233">
        <f t="shared" si="0"/>
        <v>0.13500000000000001</v>
      </c>
      <c r="M8" s="233">
        <f t="shared" si="0"/>
        <v>0.13500000000000001</v>
      </c>
      <c r="N8" s="233">
        <f t="shared" si="0"/>
        <v>0.13500000000000001</v>
      </c>
      <c r="O8" s="233">
        <f t="shared" si="0"/>
        <v>0.13500000000000001</v>
      </c>
      <c r="P8" s="233">
        <f t="shared" si="0"/>
        <v>0.13500000000000001</v>
      </c>
      <c r="Q8" s="233">
        <f t="shared" si="0"/>
        <v>0.13500000000000001</v>
      </c>
      <c r="R8" s="233">
        <f t="shared" si="0"/>
        <v>0.13500000000000001</v>
      </c>
      <c r="S8" s="233">
        <f t="shared" si="0"/>
        <v>0.13500000000000001</v>
      </c>
      <c r="T8" s="233">
        <f t="shared" si="0"/>
        <v>0.13500000000000001</v>
      </c>
      <c r="U8" s="233">
        <f t="shared" si="0"/>
        <v>0.13500000000000001</v>
      </c>
      <c r="V8" s="233">
        <f t="shared" si="0"/>
        <v>0.13500000000000001</v>
      </c>
      <c r="W8" s="233">
        <f t="shared" si="0"/>
        <v>0.13500000000000001</v>
      </c>
      <c r="X8" s="233">
        <f t="shared" si="0"/>
        <v>0.13500000000000001</v>
      </c>
      <c r="Y8" s="233">
        <f t="shared" si="0"/>
        <v>0.13500000000000001</v>
      </c>
      <c r="Z8" s="233">
        <f t="shared" si="0"/>
        <v>0.13500000000000001</v>
      </c>
      <c r="AA8" s="233">
        <f t="shared" si="0"/>
        <v>0.13500000000000001</v>
      </c>
      <c r="AB8" s="233">
        <f t="shared" si="0"/>
        <v>0.13500000000000001</v>
      </c>
      <c r="AC8" s="233">
        <f t="shared" si="0"/>
        <v>0.13500000000000001</v>
      </c>
      <c r="AD8" s="233">
        <f t="shared" si="0"/>
        <v>0.13500000000000001</v>
      </c>
      <c r="AE8" s="233">
        <f t="shared" si="0"/>
        <v>0.13500000000000001</v>
      </c>
      <c r="AF8" s="233">
        <f t="shared" si="0"/>
        <v>0.13500000000000001</v>
      </c>
      <c r="AG8" s="233">
        <f t="shared" si="0"/>
        <v>0.13500000000000001</v>
      </c>
      <c r="AH8" s="233">
        <f t="shared" si="0"/>
        <v>0.13500000000000001</v>
      </c>
      <c r="AI8" s="233">
        <f t="shared" si="0"/>
        <v>0.13500000000000001</v>
      </c>
      <c r="AJ8" s="233">
        <f t="shared" si="0"/>
        <v>0.13500000000000001</v>
      </c>
      <c r="AK8" s="233">
        <f t="shared" si="0"/>
        <v>0.13500000000000001</v>
      </c>
      <c r="AL8" s="233">
        <f t="shared" si="0"/>
        <v>0.13500000000000001</v>
      </c>
      <c r="AM8" s="233">
        <f t="shared" si="0"/>
        <v>0.13500000000000001</v>
      </c>
      <c r="AN8" s="233">
        <f t="shared" si="0"/>
        <v>0.13500000000000001</v>
      </c>
      <c r="AO8" s="233">
        <f t="shared" si="0"/>
        <v>0.13500000000000001</v>
      </c>
      <c r="AP8" s="233">
        <f t="shared" si="0"/>
        <v>0.13500000000000001</v>
      </c>
      <c r="AQ8" s="233">
        <f t="shared" si="0"/>
        <v>0.13500000000000001</v>
      </c>
      <c r="AR8" s="233">
        <f t="shared" si="0"/>
        <v>0.13500000000000001</v>
      </c>
      <c r="AS8" s="233">
        <f t="shared" si="0"/>
        <v>0.13500000000000001</v>
      </c>
      <c r="AT8" s="233">
        <f t="shared" si="0"/>
        <v>0.13500000000000001</v>
      </c>
      <c r="AU8" s="233">
        <f t="shared" si="0"/>
        <v>0.13500000000000001</v>
      </c>
      <c r="AV8" s="233">
        <f t="shared" si="0"/>
        <v>0.13500000000000001</v>
      </c>
      <c r="AW8" s="233">
        <f t="shared" si="0"/>
        <v>0.13500000000000001</v>
      </c>
      <c r="AX8" s="233">
        <f t="shared" si="0"/>
        <v>0.13500000000000001</v>
      </c>
      <c r="AY8" s="233">
        <f t="shared" si="0"/>
        <v>0.13500000000000001</v>
      </c>
      <c r="AZ8" s="233">
        <f t="shared" si="0"/>
        <v>0.13500000000000001</v>
      </c>
    </row>
    <row r="9" spans="1:52" s="180" customFormat="1">
      <c r="A9" s="166" t="s">
        <v>3</v>
      </c>
      <c r="B9" s="235"/>
      <c r="C9" s="233">
        <f>(1+C8)/(1+C7)-1</f>
        <v>0.12043435340572572</v>
      </c>
      <c r="D9" s="233">
        <f t="shared" ref="D9:AZ9" si="1">(1+D8)/(1+D7)-1</f>
        <v>0.12043435340572572</v>
      </c>
      <c r="E9" s="233">
        <f t="shared" si="1"/>
        <v>0.12043435340572572</v>
      </c>
      <c r="F9" s="233">
        <f t="shared" si="1"/>
        <v>0.12043435340572572</v>
      </c>
      <c r="G9" s="233">
        <f t="shared" si="1"/>
        <v>0.12043435340572572</v>
      </c>
      <c r="H9" s="233">
        <f t="shared" si="1"/>
        <v>0.12043435340572572</v>
      </c>
      <c r="I9" s="233">
        <f t="shared" si="1"/>
        <v>0.12043435340572572</v>
      </c>
      <c r="J9" s="233">
        <f t="shared" si="1"/>
        <v>0.12043435340572572</v>
      </c>
      <c r="K9" s="233">
        <f t="shared" si="1"/>
        <v>0.12043435340572572</v>
      </c>
      <c r="L9" s="233">
        <f t="shared" si="1"/>
        <v>0.12043435340572572</v>
      </c>
      <c r="M9" s="233">
        <f t="shared" si="1"/>
        <v>0.12043435340572572</v>
      </c>
      <c r="N9" s="233">
        <f t="shared" si="1"/>
        <v>0.12043435340572572</v>
      </c>
      <c r="O9" s="233">
        <f t="shared" si="1"/>
        <v>0.12043435340572572</v>
      </c>
      <c r="P9" s="233">
        <f t="shared" si="1"/>
        <v>0.12043435340572572</v>
      </c>
      <c r="Q9" s="233">
        <f t="shared" si="1"/>
        <v>0.12043435340572572</v>
      </c>
      <c r="R9" s="233">
        <f t="shared" si="1"/>
        <v>0.12043435340572572</v>
      </c>
      <c r="S9" s="233">
        <f t="shared" si="1"/>
        <v>0.12043435340572572</v>
      </c>
      <c r="T9" s="233">
        <f t="shared" si="1"/>
        <v>0.12043435340572572</v>
      </c>
      <c r="U9" s="233">
        <f t="shared" si="1"/>
        <v>0.12043435340572572</v>
      </c>
      <c r="V9" s="233">
        <f t="shared" si="1"/>
        <v>0.12043435340572572</v>
      </c>
      <c r="W9" s="233">
        <f t="shared" si="1"/>
        <v>0.12043435340572572</v>
      </c>
      <c r="X9" s="233">
        <f t="shared" si="1"/>
        <v>0.12043435340572572</v>
      </c>
      <c r="Y9" s="233">
        <f t="shared" si="1"/>
        <v>0.12043435340572572</v>
      </c>
      <c r="Z9" s="233">
        <f t="shared" si="1"/>
        <v>0.12043435340572572</v>
      </c>
      <c r="AA9" s="233">
        <f t="shared" si="1"/>
        <v>0.12043435340572572</v>
      </c>
      <c r="AB9" s="233">
        <f t="shared" si="1"/>
        <v>0.12043435340572572</v>
      </c>
      <c r="AC9" s="233">
        <f t="shared" si="1"/>
        <v>0.12043435340572572</v>
      </c>
      <c r="AD9" s="233">
        <f t="shared" si="1"/>
        <v>0.12043435340572572</v>
      </c>
      <c r="AE9" s="233">
        <f t="shared" si="1"/>
        <v>0.12043435340572572</v>
      </c>
      <c r="AF9" s="233">
        <f t="shared" si="1"/>
        <v>0.12043435340572572</v>
      </c>
      <c r="AG9" s="233">
        <f t="shared" si="1"/>
        <v>0.12043435340572572</v>
      </c>
      <c r="AH9" s="233">
        <f t="shared" si="1"/>
        <v>0.12043435340572572</v>
      </c>
      <c r="AI9" s="233">
        <f t="shared" si="1"/>
        <v>0.12043435340572572</v>
      </c>
      <c r="AJ9" s="233">
        <f t="shared" si="1"/>
        <v>0.12043435340572572</v>
      </c>
      <c r="AK9" s="233">
        <f t="shared" si="1"/>
        <v>0.12043435340572572</v>
      </c>
      <c r="AL9" s="233">
        <f t="shared" si="1"/>
        <v>0.12043435340572572</v>
      </c>
      <c r="AM9" s="233">
        <f t="shared" si="1"/>
        <v>0.12043435340572572</v>
      </c>
      <c r="AN9" s="233">
        <f t="shared" si="1"/>
        <v>0.12043435340572572</v>
      </c>
      <c r="AO9" s="233">
        <f t="shared" si="1"/>
        <v>0.12043435340572572</v>
      </c>
      <c r="AP9" s="233">
        <f t="shared" si="1"/>
        <v>0.12043435340572572</v>
      </c>
      <c r="AQ9" s="233">
        <f t="shared" si="1"/>
        <v>0.12043435340572572</v>
      </c>
      <c r="AR9" s="233">
        <f t="shared" si="1"/>
        <v>0.12043435340572572</v>
      </c>
      <c r="AS9" s="233">
        <f t="shared" si="1"/>
        <v>0.12043435340572572</v>
      </c>
      <c r="AT9" s="233">
        <f t="shared" si="1"/>
        <v>0.12043435340572572</v>
      </c>
      <c r="AU9" s="233">
        <f t="shared" si="1"/>
        <v>0.12043435340572572</v>
      </c>
      <c r="AV9" s="233">
        <f t="shared" si="1"/>
        <v>0.12043435340572572</v>
      </c>
      <c r="AW9" s="233">
        <f t="shared" si="1"/>
        <v>0.12043435340572572</v>
      </c>
      <c r="AX9" s="233">
        <f t="shared" si="1"/>
        <v>0.12043435340572572</v>
      </c>
      <c r="AY9" s="233">
        <f t="shared" si="1"/>
        <v>0.12043435340572572</v>
      </c>
      <c r="AZ9" s="233">
        <f t="shared" si="1"/>
        <v>0.12043435340572572</v>
      </c>
    </row>
    <row r="10" spans="1:52" s="75" customFormat="1">
      <c r="A10" s="59" t="s">
        <v>13</v>
      </c>
      <c r="B10" s="236"/>
      <c r="C10" s="150">
        <f>1</f>
        <v>1</v>
      </c>
      <c r="D10" s="72">
        <f>C10*1/(1+D9)</f>
        <v>0.89251101321585891</v>
      </c>
      <c r="E10" s="72">
        <f t="shared" ref="E10:AZ10" si="2">D10*1/(1+E9)</f>
        <v>0.79657590871159911</v>
      </c>
      <c r="F10" s="72">
        <f t="shared" si="2"/>
        <v>0.71095277138753288</v>
      </c>
      <c r="G10" s="72">
        <f t="shared" si="2"/>
        <v>0.6345331783397099</v>
      </c>
      <c r="H10" s="72">
        <f t="shared" si="2"/>
        <v>0.56632784991905383</v>
      </c>
      <c r="I10" s="72">
        <f t="shared" si="2"/>
        <v>0.50545384314361363</v>
      </c>
      <c r="J10" s="72">
        <f t="shared" si="2"/>
        <v>0.45112312167795643</v>
      </c>
      <c r="K10" s="72">
        <f t="shared" si="2"/>
        <v>0.40263235441389411</v>
      </c>
      <c r="L10" s="72">
        <f t="shared" si="2"/>
        <v>0.35935381059143146</v>
      </c>
      <c r="M10" s="72">
        <f t="shared" si="2"/>
        <v>0.32072723359393834</v>
      </c>
      <c r="N10" s="72">
        <f t="shared" si="2"/>
        <v>0.28625258822084537</v>
      </c>
      <c r="O10" s="72">
        <f t="shared" si="2"/>
        <v>0.25548358754864875</v>
      </c>
      <c r="P10" s="72">
        <f t="shared" si="2"/>
        <v>0.22802191558306709</v>
      </c>
      <c r="Q10" s="72">
        <f t="shared" si="2"/>
        <v>0.20351207091246426</v>
      </c>
      <c r="R10" s="72">
        <f t="shared" si="2"/>
        <v>0.18163676461174119</v>
      </c>
      <c r="S10" s="72">
        <f t="shared" si="2"/>
        <v>0.16211281282087558</v>
      </c>
      <c r="T10" s="72">
        <f t="shared" si="2"/>
        <v>0.14468747082603256</v>
      </c>
      <c r="U10" s="72">
        <f t="shared" si="2"/>
        <v>0.12913516118658236</v>
      </c>
      <c r="V10" s="72">
        <f t="shared" si="2"/>
        <v>0.11525455355242988</v>
      </c>
      <c r="W10" s="72">
        <f t="shared" si="2"/>
        <v>0.10286595836882066</v>
      </c>
      <c r="X10" s="72">
        <f t="shared" si="2"/>
        <v>9.1809000729176485E-2</v>
      </c>
      <c r="Y10" s="72">
        <f t="shared" si="2"/>
        <v>8.1940544263132839E-2</v>
      </c>
      <c r="Z10" s="72">
        <f t="shared" si="2"/>
        <v>7.313283818374762E-2</v>
      </c>
      <c r="AA10" s="72">
        <f t="shared" si="2"/>
        <v>6.5271863506728048E-2</v>
      </c>
      <c r="AB10" s="72">
        <f t="shared" si="2"/>
        <v>5.8255857032877098E-2</v>
      </c>
      <c r="AC10" s="72">
        <f t="shared" si="2"/>
        <v>5.1993993986171362E-2</v>
      </c>
      <c r="AD10" s="72">
        <f t="shared" si="2"/>
        <v>4.6405212253737074E-2</v>
      </c>
      <c r="AE10" s="72">
        <f t="shared" si="2"/>
        <v>4.1417163007079864E-2</v>
      </c>
      <c r="AF10" s="72">
        <f t="shared" si="2"/>
        <v>3.6965274119975237E-2</v>
      </c>
      <c r="AG10" s="72">
        <f t="shared" si="2"/>
        <v>3.2991914258621066E-2</v>
      </c>
      <c r="AH10" s="72">
        <f t="shared" si="2"/>
        <v>2.9445646822892631E-2</v>
      </c>
      <c r="AI10" s="72">
        <f t="shared" si="2"/>
        <v>2.6280564080696241E-2</v>
      </c>
      <c r="AJ10" s="72">
        <f t="shared" si="2"/>
        <v>2.3455692875546511E-2</v>
      </c>
      <c r="AK10" s="72">
        <f t="shared" si="2"/>
        <v>2.093446421403402E-2</v>
      </c>
      <c r="AL10" s="72">
        <f t="shared" si="2"/>
        <v>1.8684239866798642E-2</v>
      </c>
      <c r="AM10" s="72">
        <f t="shared" si="2"/>
        <v>1.66758898546846E-2</v>
      </c>
      <c r="AN10" s="72">
        <f t="shared" si="2"/>
        <v>1.4883415350480614E-2</v>
      </c>
      <c r="AO10" s="72">
        <f t="shared" si="2"/>
        <v>1.328361211456992E-2</v>
      </c>
      <c r="AP10" s="72">
        <f t="shared" si="2"/>
        <v>1.1855770107541257E-2</v>
      </c>
      <c r="AQ10" s="72">
        <f t="shared" si="2"/>
        <v>1.058140539113594E-2</v>
      </c>
      <c r="AR10" s="72">
        <f t="shared" si="2"/>
        <v>9.4440208468904892E-3</v>
      </c>
      <c r="AS10" s="72">
        <f t="shared" si="2"/>
        <v>8.428892614889924E-3</v>
      </c>
      <c r="AT10" s="72">
        <f t="shared" si="2"/>
        <v>7.5228794880030769E-3</v>
      </c>
      <c r="AU10" s="72">
        <f t="shared" si="2"/>
        <v>6.7142527941384282E-3</v>
      </c>
      <c r="AV10" s="72">
        <f t="shared" si="2"/>
        <v>5.9925445642839007E-3</v>
      </c>
      <c r="AW10" s="72">
        <f t="shared" si="2"/>
        <v>5.3484120208102115E-3</v>
      </c>
      <c r="AX10" s="72">
        <f t="shared" si="2"/>
        <v>4.773516631789201E-3</v>
      </c>
      <c r="AY10" s="72">
        <f t="shared" si="2"/>
        <v>4.2604161656409336E-3</v>
      </c>
      <c r="AZ10" s="72">
        <f t="shared" si="2"/>
        <v>3.8024683487174141E-3</v>
      </c>
    </row>
    <row r="11" spans="1:52">
      <c r="A11" s="180" t="s">
        <v>4</v>
      </c>
      <c r="B11" s="235" t="str">
        <f>Hypothèses!C28</f>
        <v>Modélisé</v>
      </c>
      <c r="C11" s="72">
        <f ca="1">Hypothèses!D28</f>
        <v>1</v>
      </c>
      <c r="D11" s="72">
        <f ca="1">Hypothèses!E28</f>
        <v>1.1210580162503534</v>
      </c>
      <c r="E11" s="72">
        <f ca="1">Hypothèses!F28</f>
        <v>1.2471638346360345</v>
      </c>
      <c r="F11" s="72">
        <f ca="1">Hypothèses!G28</f>
        <v>1.3740457802738204</v>
      </c>
      <c r="G11" s="72">
        <f ca="1">Hypothèses!H28</f>
        <v>1.4333087542720564</v>
      </c>
      <c r="H11" s="72">
        <f ca="1">Hypothèses!I28</f>
        <v>1.4764717733760253</v>
      </c>
      <c r="I11" s="72">
        <f ca="1">Hypothèses!J28</f>
        <v>1.5020597478330207</v>
      </c>
      <c r="J11" s="72">
        <f ca="1">Hypothèses!K28</f>
        <v>1.5112620537116042</v>
      </c>
      <c r="K11" s="72">
        <f ca="1">Hypothèses!L28</f>
        <v>1.5073693829384929</v>
      </c>
      <c r="L11" s="72">
        <f ca="1">Hypothèses!M28</f>
        <v>1.490804748313969</v>
      </c>
      <c r="M11" s="72">
        <f ca="1">Hypothèses!N28</f>
        <v>1.4632513551263955</v>
      </c>
      <c r="N11" s="72">
        <f ca="1">Hypothèses!O28</f>
        <v>1.4255914405609986</v>
      </c>
      <c r="O11" s="72">
        <f ca="1">Hypothèses!P28</f>
        <v>1.3794232998693141</v>
      </c>
      <c r="P11" s="72">
        <f ca="1">Hypothèses!Q28</f>
        <v>1.3267015448220636</v>
      </c>
      <c r="Q11" s="72">
        <f ca="1">Hypothèses!R28</f>
        <v>1.2660314301666338</v>
      </c>
      <c r="R11" s="72">
        <f ca="1">Hypothèses!S28</f>
        <v>1.1977761634664439</v>
      </c>
      <c r="S11" s="72">
        <f ca="1">Hypothèses!T28</f>
        <v>1.1218677624652438</v>
      </c>
      <c r="T11" s="72">
        <f ca="1">Hypothèses!U28</f>
        <v>1.0369922218188041</v>
      </c>
      <c r="U11" s="72">
        <f ca="1">Hypothèses!V28</f>
        <v>0.94398683026173091</v>
      </c>
      <c r="V11" s="72">
        <f ca="1">Hypothèses!W28</f>
        <v>0.84089415408869839</v>
      </c>
      <c r="W11" s="72">
        <f ca="1">Hypothèses!X28</f>
        <v>0.72855235000367535</v>
      </c>
      <c r="X11" s="72">
        <f ca="1">Hypothèses!Y28</f>
        <v>0.60542103031784844</v>
      </c>
      <c r="Y11" s="72">
        <f ca="1">Hypothèses!Z28</f>
        <v>0.47125352269529941</v>
      </c>
      <c r="Z11" s="72">
        <f ca="1">Hypothèses!AA28</f>
        <v>0.4</v>
      </c>
      <c r="AA11" s="72">
        <f ca="1">Hypothèses!AB28</f>
        <v>0.4</v>
      </c>
      <c r="AB11" s="72">
        <f ca="1">Hypothèses!AC28</f>
        <v>0.4</v>
      </c>
      <c r="AC11" s="72">
        <f ca="1">Hypothèses!AD28</f>
        <v>0.4</v>
      </c>
      <c r="AD11" s="72">
        <f ca="1">Hypothèses!AE28</f>
        <v>0.4</v>
      </c>
      <c r="AE11" s="72">
        <f ca="1">Hypothèses!AF28</f>
        <v>0.4</v>
      </c>
      <c r="AF11" s="72">
        <f ca="1">Hypothèses!AG28</f>
        <v>0.4</v>
      </c>
      <c r="AG11" s="72">
        <f ca="1">Hypothèses!AH28</f>
        <v>0.4</v>
      </c>
      <c r="AH11" s="72">
        <f ca="1">Hypothèses!AI28</f>
        <v>0.4</v>
      </c>
      <c r="AI11" s="72">
        <f ca="1">Hypothèses!AJ28</f>
        <v>0.4</v>
      </c>
      <c r="AJ11" s="72">
        <f ca="1">Hypothèses!AK28</f>
        <v>0.4</v>
      </c>
      <c r="AK11" s="72">
        <f ca="1">Hypothèses!AL28</f>
        <v>0.4</v>
      </c>
      <c r="AL11" s="72">
        <f ca="1">Hypothèses!AM28</f>
        <v>0.4</v>
      </c>
      <c r="AM11" s="72">
        <f ca="1">Hypothèses!AN28</f>
        <v>0.4</v>
      </c>
      <c r="AN11" s="72">
        <f ca="1">Hypothèses!AO28</f>
        <v>0.4</v>
      </c>
      <c r="AO11" s="72">
        <f ca="1">Hypothèses!AP28</f>
        <v>0.4</v>
      </c>
      <c r="AP11" s="72">
        <f ca="1">Hypothèses!AQ28</f>
        <v>0.4</v>
      </c>
      <c r="AQ11" s="72">
        <f ca="1">Hypothèses!AR28</f>
        <v>0.4</v>
      </c>
      <c r="AR11" s="72">
        <f ca="1">Hypothèses!AS28</f>
        <v>0.4</v>
      </c>
      <c r="AS11" s="72">
        <f ca="1">Hypothèses!AT28</f>
        <v>0.4</v>
      </c>
      <c r="AT11" s="72">
        <f ca="1">Hypothèses!AU28</f>
        <v>0.4</v>
      </c>
      <c r="AU11" s="72">
        <f ca="1">Hypothèses!AV28</f>
        <v>0.4</v>
      </c>
      <c r="AV11" s="72">
        <f ca="1">Hypothèses!AW28</f>
        <v>0.4</v>
      </c>
      <c r="AW11" s="72">
        <f ca="1">Hypothèses!AX28</f>
        <v>0.4</v>
      </c>
      <c r="AX11" s="72">
        <f ca="1">Hypothèses!AY28</f>
        <v>0.4</v>
      </c>
      <c r="AY11" s="72">
        <f ca="1">Hypothèses!AZ28</f>
        <v>0.4</v>
      </c>
      <c r="AZ11" s="72">
        <f ca="1">Hypothèses!BA28</f>
        <v>0.4</v>
      </c>
    </row>
    <row r="12" spans="1:52">
      <c r="A12" s="180"/>
      <c r="B12" s="235"/>
      <c r="C12" s="85"/>
      <c r="D12" s="85"/>
      <c r="E12" s="85"/>
      <c r="F12" s="85"/>
      <c r="G12" s="85"/>
      <c r="H12" s="85"/>
      <c r="I12" s="85"/>
      <c r="J12" s="85"/>
      <c r="K12" s="85"/>
      <c r="L12" s="85"/>
      <c r="M12" s="85"/>
      <c r="N12" s="85"/>
      <c r="O12" s="85"/>
      <c r="P12" s="85"/>
      <c r="Q12" s="85"/>
      <c r="R12" s="85"/>
      <c r="S12" s="85"/>
      <c r="T12" s="85"/>
      <c r="U12" s="85"/>
      <c r="V12" s="85"/>
      <c r="X12" s="87"/>
      <c r="Y12" s="87"/>
      <c r="Z12" s="87"/>
      <c r="AA12" s="87"/>
      <c r="AB12" s="87"/>
      <c r="AC12" s="87"/>
      <c r="AD12" s="87"/>
      <c r="AE12" s="87"/>
      <c r="AF12" s="87"/>
    </row>
    <row r="13" spans="1:52">
      <c r="A13" s="180" t="s">
        <v>6</v>
      </c>
      <c r="B13" s="235" t="str">
        <f>Hypothèses!C9</f>
        <v>Exemple 1</v>
      </c>
      <c r="C13" s="85">
        <f>Hypothèses!D9</f>
        <v>8000</v>
      </c>
      <c r="D13" s="85">
        <f>Hypothèses!E9</f>
        <v>13000</v>
      </c>
      <c r="E13" s="85">
        <f>Hypothèses!F9</f>
        <v>15000</v>
      </c>
      <c r="F13" s="85">
        <f>Hypothèses!G9</f>
        <v>16000</v>
      </c>
      <c r="G13" s="85">
        <f>Hypothèses!H9</f>
        <v>15000</v>
      </c>
      <c r="H13" s="85">
        <f>Hypothèses!I9</f>
        <v>13000</v>
      </c>
      <c r="I13" s="85">
        <f>Hypothèses!J9</f>
        <v>9000</v>
      </c>
      <c r="J13" s="85">
        <f>Hypothèses!K9</f>
        <v>8000</v>
      </c>
      <c r="K13" s="85">
        <f>Hypothèses!L9</f>
        <v>3000</v>
      </c>
      <c r="L13" s="85">
        <f>Hypothèses!M9</f>
        <v>0</v>
      </c>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row>
    <row r="14" spans="1:52">
      <c r="A14" s="180" t="s">
        <v>5</v>
      </c>
      <c r="B14" s="235" t="str">
        <f>Hypothèses!C17</f>
        <v>Modélisées</v>
      </c>
      <c r="C14" s="85">
        <f>Hypothèses!D17</f>
        <v>3200</v>
      </c>
      <c r="D14" s="85">
        <f>Hypothèses!E17</f>
        <v>7600</v>
      </c>
      <c r="E14" s="85">
        <f>Hypothèses!F17</f>
        <v>11100</v>
      </c>
      <c r="F14" s="85">
        <f>Hypothèses!G17</f>
        <v>13650</v>
      </c>
      <c r="G14" s="85">
        <f>Hypothèses!H17</f>
        <v>14750</v>
      </c>
      <c r="H14" s="85">
        <f>Hypothèses!I17</f>
        <v>14250</v>
      </c>
      <c r="I14" s="85">
        <f>Hypothèses!J17</f>
        <v>12100</v>
      </c>
      <c r="J14" s="85">
        <f>Hypothèses!K17</f>
        <v>10150</v>
      </c>
      <c r="K14" s="85">
        <f>Hypothèses!L17</f>
        <v>7000</v>
      </c>
      <c r="L14" s="85">
        <f>Hypothèses!M17</f>
        <v>3650</v>
      </c>
      <c r="M14" s="85">
        <f>Hypothèses!N17</f>
        <v>1700</v>
      </c>
      <c r="N14" s="85">
        <f>Hypothèses!O17</f>
        <v>700</v>
      </c>
      <c r="O14" s="85">
        <f>Hypothèses!P17</f>
        <v>150</v>
      </c>
      <c r="P14" s="85">
        <f>Hypothèses!Q17</f>
        <v>0</v>
      </c>
      <c r="Q14" s="85">
        <f>Hypothèses!R17</f>
        <v>0</v>
      </c>
      <c r="R14" s="85">
        <f>Hypothèses!S17</f>
        <v>0</v>
      </c>
      <c r="S14" s="85">
        <f>Hypothèses!T17</f>
        <v>0</v>
      </c>
      <c r="T14" s="85">
        <f>Hypothèses!U17</f>
        <v>0</v>
      </c>
      <c r="U14" s="85">
        <f>Hypothèses!V17</f>
        <v>0</v>
      </c>
      <c r="V14" s="85">
        <f>Hypothèses!W17</f>
        <v>0</v>
      </c>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row>
    <row r="15" spans="1:52">
      <c r="A15" s="151" t="s">
        <v>19</v>
      </c>
      <c r="B15" s="237" t="str">
        <f>Hypothèses!C107</f>
        <v>Exemple 1</v>
      </c>
      <c r="C15" s="4">
        <f>Hypothèses!D107</f>
        <v>0.2</v>
      </c>
      <c r="D15" s="4">
        <f>Hypothèses!E107</f>
        <v>0.2</v>
      </c>
      <c r="E15" s="4">
        <f>Hypothèses!F107</f>
        <v>0.2</v>
      </c>
      <c r="F15" s="4">
        <f>Hypothèses!G107</f>
        <v>0.2</v>
      </c>
      <c r="G15" s="4">
        <f>Hypothèses!H107</f>
        <v>0.2</v>
      </c>
      <c r="H15" s="4">
        <f>Hypothèses!I107</f>
        <v>0.2</v>
      </c>
      <c r="I15" s="4">
        <f>Hypothèses!J107</f>
        <v>0.2</v>
      </c>
      <c r="J15" s="4">
        <f>Hypothèses!K107</f>
        <v>0.2</v>
      </c>
      <c r="K15" s="4">
        <f>Hypothèses!L107</f>
        <v>0.2</v>
      </c>
      <c r="L15" s="4">
        <f>Hypothèses!M107</f>
        <v>0.2</v>
      </c>
      <c r="M15" s="4">
        <f>Hypothèses!N107</f>
        <v>0.2</v>
      </c>
      <c r="N15" s="4">
        <f>Hypothèses!O107</f>
        <v>0.2</v>
      </c>
      <c r="O15" s="4">
        <f>Hypothèses!P107</f>
        <v>0.2</v>
      </c>
      <c r="P15" s="4">
        <f>Hypothèses!Q107</f>
        <v>0.2</v>
      </c>
      <c r="Q15" s="4">
        <f>Hypothèses!R107</f>
        <v>0.2</v>
      </c>
      <c r="R15" s="4">
        <f>Hypothèses!S107</f>
        <v>0.2</v>
      </c>
      <c r="S15" s="4">
        <f>Hypothèses!T107</f>
        <v>0.2</v>
      </c>
      <c r="T15" s="4">
        <f>Hypothèses!U107</f>
        <v>0.2</v>
      </c>
      <c r="U15" s="4">
        <f>Hypothèses!V107</f>
        <v>0.2</v>
      </c>
      <c r="V15" s="4">
        <f>Hypothèses!W107</f>
        <v>0.2</v>
      </c>
      <c r="W15" s="4">
        <f>Hypothèses!X107</f>
        <v>0.2</v>
      </c>
      <c r="X15" s="4">
        <f>Hypothèses!Y107</f>
        <v>0.2</v>
      </c>
      <c r="Y15" s="4">
        <f>Hypothèses!Z107</f>
        <v>0.2</v>
      </c>
      <c r="Z15" s="4">
        <f>Hypothèses!AA107</f>
        <v>0.2</v>
      </c>
      <c r="AA15" s="4">
        <f>Hypothèses!AB107</f>
        <v>0.2</v>
      </c>
      <c r="AB15" s="4">
        <f>Hypothèses!AC107</f>
        <v>0.2</v>
      </c>
      <c r="AC15" s="4">
        <f>Hypothèses!AD107</f>
        <v>0.2</v>
      </c>
      <c r="AD15" s="4">
        <f>Hypothèses!AE107</f>
        <v>0.2</v>
      </c>
      <c r="AE15" s="4">
        <f>Hypothèses!AF107</f>
        <v>0.2</v>
      </c>
      <c r="AF15" s="4">
        <f>Hypothèses!AG107</f>
        <v>0.2</v>
      </c>
      <c r="AG15" s="4">
        <f>Hypothèses!AH107</f>
        <v>0.2</v>
      </c>
      <c r="AH15" s="4">
        <f>Hypothèses!AI107</f>
        <v>0.2</v>
      </c>
      <c r="AI15" s="4">
        <f>Hypothèses!AJ107</f>
        <v>0.2</v>
      </c>
      <c r="AJ15" s="4">
        <f>Hypothèses!AK107</f>
        <v>0.2</v>
      </c>
      <c r="AK15" s="4">
        <f>Hypothèses!AL107</f>
        <v>0.2</v>
      </c>
      <c r="AL15" s="4">
        <f>Hypothèses!AM107</f>
        <v>0.2</v>
      </c>
      <c r="AM15" s="4">
        <f>Hypothèses!AN107</f>
        <v>0.2</v>
      </c>
      <c r="AN15" s="4">
        <f>Hypothèses!AO107</f>
        <v>0.2</v>
      </c>
      <c r="AO15" s="4">
        <f>Hypothèses!AP107</f>
        <v>0.2</v>
      </c>
      <c r="AP15" s="4">
        <f>Hypothèses!AQ107</f>
        <v>0.2</v>
      </c>
      <c r="AQ15" s="4">
        <f>Hypothèses!AR107</f>
        <v>0.2</v>
      </c>
      <c r="AR15" s="4">
        <f>Hypothèses!AS107</f>
        <v>0.2</v>
      </c>
      <c r="AS15" s="4">
        <f>Hypothèses!AT107</f>
        <v>0.2</v>
      </c>
      <c r="AT15" s="4">
        <f>Hypothèses!AU107</f>
        <v>0.2</v>
      </c>
      <c r="AU15" s="4">
        <f>Hypothèses!AV107</f>
        <v>0.2</v>
      </c>
      <c r="AV15" s="4">
        <f>Hypothèses!AW107</f>
        <v>0.2</v>
      </c>
      <c r="AW15" s="4">
        <f>Hypothèses!AX107</f>
        <v>0.2</v>
      </c>
      <c r="AX15" s="4">
        <f>Hypothèses!AY107</f>
        <v>0.2</v>
      </c>
      <c r="AY15" s="4">
        <f>Hypothèses!AZ107</f>
        <v>0.2</v>
      </c>
      <c r="AZ15" s="4">
        <f>Hypothèses!BA107</f>
        <v>0.2</v>
      </c>
    </row>
    <row r="16" spans="1:52">
      <c r="B16" s="68"/>
      <c r="C16" s="4"/>
      <c r="D16" s="4"/>
      <c r="E16" s="4"/>
      <c r="F16" s="4"/>
      <c r="G16" s="4"/>
      <c r="H16" s="4"/>
      <c r="I16" s="4"/>
      <c r="J16" s="4"/>
      <c r="AG16" s="76"/>
      <c r="AH16" s="76"/>
      <c r="AI16" s="76"/>
      <c r="AJ16" s="76"/>
      <c r="AK16" s="76"/>
      <c r="AL16" s="76"/>
      <c r="AM16" s="76"/>
      <c r="AN16" s="76"/>
      <c r="AO16" s="76"/>
      <c r="AP16" s="76"/>
      <c r="AQ16" s="76"/>
      <c r="AR16" s="76"/>
      <c r="AS16" s="76"/>
      <c r="AT16" s="76"/>
      <c r="AU16" s="76"/>
      <c r="AV16" s="76"/>
      <c r="AW16" s="76"/>
      <c r="AX16" s="76"/>
      <c r="AY16" s="76"/>
      <c r="AZ16" s="76"/>
    </row>
    <row r="17" spans="1:52">
      <c r="A17" s="180" t="s">
        <v>18</v>
      </c>
      <c r="B17" s="227"/>
      <c r="C17" s="4">
        <f>IF((C18/0.05/SUM($C$14:C14))&lt;0.8,(ROUNDUP(C18/SUM(C13:C13)/0.05,0))*0.05,0.05)</f>
        <v>0.05</v>
      </c>
      <c r="D17" s="4">
        <f>IF((D18/SUM($C$17:C17)/SUM($C$14:D14))&lt;Hypothèses!$C$47,IF(((ROUNDUP(D18/SUM($C$13:D13)/0.05,0))*0.05)-SUM($C$17:C17)&gt;0,((ROUNDUP(D18/SUM($C$13:D13)/0.05,0))*0.05)-SUM($C$17:C17),0),0.05)</f>
        <v>0</v>
      </c>
      <c r="E17" s="4">
        <f>IF((E18/SUM($C$17:D17)/SUM($C$14:E14))&lt;Hypothèses!$C$47,IF(((ROUNDUP(E18/SUM($C$13:E13)/0.05,0))*0.05)-SUM($C$17:D17)&gt;0,((ROUNDUP(E18/SUM($C$13:E13)/0.05,0))*0.05)-SUM($C$17:D17),0),0.05)</f>
        <v>0</v>
      </c>
      <c r="F17" s="4">
        <f>IF((F18/SUM($C$17:E17)/SUM($C$14:F14))&lt;Hypothèses!$C$47,IF(((ROUNDUP(F18/SUM($C$13:F13)/0.05,0))*0.05)-SUM($C$17:E17)&gt;0,((ROUNDUP(F18/SUM($C$13:F13)/0.05,0))*0.05)-SUM($C$17:E17),0),0.05)</f>
        <v>0</v>
      </c>
      <c r="G17" s="4">
        <f>IF((G18/SUM($C$17:F17)/SUM($C$14:G14))&lt;Hypothèses!$C$47,IF(((ROUNDUP(G18/SUM($C$13:G13)/0.05,0))*0.05)-SUM($C$17:F17)&gt;0,((ROUNDUP(G18/SUM($C$13:G13)/0.05,0))*0.05)-SUM($C$17:F17),0),0.05)</f>
        <v>0.05</v>
      </c>
      <c r="H17" s="4">
        <f>IF((H18/SUM($C$17:G17)/SUM($C$14:H14))&lt;Hypothèses!$C$47,IF(((ROUNDUP(H18/SUM($C$13:H13)/0.05,0))*0.05)-SUM($C$17:G17)&gt;0,((ROUNDUP(H18/SUM($C$13:H13)/0.05,0))*0.05)-SUM($C$17:G17),0),0.05)</f>
        <v>0</v>
      </c>
      <c r="I17" s="4">
        <f>IF((I18/SUM($C$17:H17)/SUM($C$14:I14))&lt;Hypothèses!$C$47,IF(((ROUNDUP(I18/SUM($C$13:I13)/0.05,0))*0.05)-SUM($C$17:H17)&gt;0,((ROUNDUP(I18/SUM($C$13:I13)/0.05,0))*0.05)-SUM($C$17:H17),0),0.05)</f>
        <v>0</v>
      </c>
      <c r="J17" s="4">
        <f>IF((J18/SUM($C$17:I17)/SUM($C$14:J14))&lt;Hypothèses!$C$47,IF(((ROUNDUP(J18/SUM($C$13:J13)/0.05,0))*0.05)-SUM($C$17:I17)&gt;0,((ROUNDUP(J18/SUM($C$13:J13)/0.05,0))*0.05)-SUM($C$17:I17),0),0.05)</f>
        <v>0.05</v>
      </c>
      <c r="K17" s="4">
        <f>IF((K18/SUM($C$17:J17)/SUM($C$14:K14))&lt;Hypothèses!$C$47,IF(((ROUNDUP(K18/SUM($C$13:K13)/0.05,0))*0.05)-SUM($C$17:J17)&gt;0,((ROUNDUP(K18/SUM($C$13:K13)/0.05,0))*0.05)-SUM($C$17:J17),0),0.05)</f>
        <v>0</v>
      </c>
      <c r="L17" s="4">
        <f>IF((L18/SUM($C$17:K17)/SUM($C$14:L14))&lt;Hypothèses!$C$47,IF(((ROUNDUP(L18/SUM($C$13:L13)/0.05,0))*0.05)-SUM($C$17:K17)&gt;0,((ROUNDUP(L18/SUM($C$13:L13)/0.05,0))*0.05)-SUM($C$17:K17),0),0.05)</f>
        <v>0</v>
      </c>
      <c r="M17" s="4">
        <f>IF((M18/SUM($C$17:L17)/SUM($C$14:M14))&lt;Hypothèses!$C$47,IF(((ROUNDUP(M18/SUM($C$13:M13)/0.05,0))*0.05)-SUM($C$17:L17)&gt;0,((ROUNDUP(M18/SUM($C$13:M13)/0.05,0))*0.05)-SUM($C$17:L17),0),0.05)</f>
        <v>0</v>
      </c>
      <c r="N17" s="4">
        <f>IF((N18/SUM($C$17:M17)/SUM($C$14:N14))&lt;Hypothèses!$C$47,IF(((ROUNDUP(N18/SUM($C$13:N13)/0.05,0))*0.05)-SUM($C$17:M17)&gt;0,((ROUNDUP(N18/SUM($C$13:N13)/0.05,0))*0.05)-SUM($C$17:M17),0),0.05)</f>
        <v>0.05</v>
      </c>
      <c r="O17" s="4">
        <f>IF((O18/SUM($C$17:N17)/SUM($C$14:O14))&lt;Hypothèses!$C$47,IF(((ROUNDUP(O18/SUM($C$13:O13)/0.05,0))*0.05)-SUM($C$17:N17)&gt;0,((ROUNDUP(O18/SUM($C$13:O13)/0.05,0))*0.05)-SUM($C$17:N17),0),0.05)</f>
        <v>0</v>
      </c>
      <c r="P17" s="4">
        <f>IF((P18/SUM($C$17:O17)/SUM($C$14:P14))&lt;Hypothèses!$C$47,IF(((ROUNDUP(P18/SUM($C$13:P13)/0.05,0))*0.05)-SUM($C$17:O17)&gt;0,((ROUNDUP(P18/SUM($C$13:P13)/0.05,0))*0.05)-SUM($C$17:O17),0),0.05)</f>
        <v>0</v>
      </c>
      <c r="Q17" s="4">
        <f>IF((Q18/SUM($C$17:P17)/SUM($C$14:Q14))&lt;Hypothèses!$C$47,IF(((ROUNDUP(Q18/SUM($C$13:Q13)/0.05,0))*0.05)-SUM($C$17:P17)&gt;0,((ROUNDUP(Q18/SUM($C$13:Q13)/0.05,0))*0.05)-SUM($C$17:P17),0),0.05)</f>
        <v>0</v>
      </c>
      <c r="R17" s="4">
        <f>IF((R18/SUM($C$17:Q17)/SUM($C$14:R14))&lt;Hypothèses!$C$47,IF(((ROUNDUP(R18/SUM($C$13:R13)/0.05,0))*0.05)-SUM($C$17:Q17)&gt;0,((ROUNDUP(R18/SUM($C$13:R13)/0.05,0))*0.05)-SUM($C$17:Q17),0),0.05)</f>
        <v>0</v>
      </c>
      <c r="S17" s="4">
        <f>IF((S18/SUM($C$17:R17)/SUM($C$14:S14))&lt;Hypothèses!$C$47,IF(((ROUNDUP(S18/SUM($C$13:S13)/0.05,0))*0.05)-SUM($C$17:R17)&gt;0,((ROUNDUP(S18/SUM($C$13:S13)/0.05,0))*0.05)-SUM($C$17:R17),0),0.05)</f>
        <v>0</v>
      </c>
      <c r="T17" s="4">
        <f>IF((T18/SUM($C$17:S17)/SUM($C$14:T14))&lt;Hypothèses!$C$47,IF(((ROUNDUP(T18/SUM($C$13:T13)/0.05,0))*0.05)-SUM($C$17:S17)&gt;0,((ROUNDUP(T18/SUM($C$13:T13)/0.05,0))*0.05)-SUM($C$17:S17),0),0.05)</f>
        <v>0</v>
      </c>
      <c r="U17" s="4">
        <f>IF((U18/SUM($C$17:T17)/SUM($C$14:U14))&lt;Hypothèses!$C$47,IF(((ROUNDUP(U18/SUM($C$13:U13)/0.05,0))*0.05)-SUM($C$17:T17)&gt;0,((ROUNDUP(U18/SUM($C$13:U13)/0.05,0))*0.05)-SUM($C$17:T17),0),0.05)</f>
        <v>0</v>
      </c>
      <c r="V17" s="4">
        <f>IF((V18/SUM($C$17:U17)/SUM($C$14:V14))&lt;Hypothèses!$C$47,IF(((ROUNDUP(V18/SUM($C$13:V13)/0.05,0))*0.05)-SUM($C$17:U17)&gt;0,((ROUNDUP(V18/SUM($C$13:V13)/0.05,0))*0.05)-SUM($C$17:U17),0),0.05)</f>
        <v>0</v>
      </c>
      <c r="W17" s="4">
        <f>IF((W18/SUM($C$17:V17)/SUM($C$14:W14))&lt;Hypothèses!$C$47,IF(((ROUNDUP(W18/SUM($C$13:W13)/0.05,0))*0.05)-SUM($C$17:V17)&gt;0,((ROUNDUP(W18/SUM($C$13:W13)/0.05,0))*0.05)-SUM($C$17:V17),0),0.05)</f>
        <v>0</v>
      </c>
      <c r="X17" s="4">
        <f>IF((X18/SUM($C$17:W17)/SUM($C$14:X14))&lt;Hypothèses!$C$47,IF(((ROUNDUP(X18/SUM($C$13:X13)/0.05,0))*0.05)-SUM($C$17:W17)&gt;0,((ROUNDUP(X18/SUM($C$13:X13)/0.05,0))*0.05)-SUM($C$17:W17),0),0.05)</f>
        <v>0</v>
      </c>
      <c r="Y17" s="4">
        <f>IF((Y18/SUM($C$17:X17)/SUM($C$14:Y14))&lt;Hypothèses!$C$47,IF(((ROUNDUP(Y18/SUM($C$13:Y13)/0.05,0))*0.05)-SUM($C$17:X17)&gt;0,((ROUNDUP(Y18/SUM($C$13:Y13)/0.05,0))*0.05)-SUM($C$17:X17),0),0.05)</f>
        <v>0</v>
      </c>
      <c r="Z17" s="4">
        <f>IF((Z18/SUM($C$17:Y17)/SUM($C$14:Z14))&lt;Hypothèses!$C$47,IF(((ROUNDUP(Z18/SUM($C$13:Z13)/0.05,0))*0.05)-SUM($C$17:Y17)&gt;0,((ROUNDUP(Z18/SUM($C$13:Z13)/0.05,0))*0.05)-SUM($C$17:Y17),0),0.05)</f>
        <v>0</v>
      </c>
      <c r="AA17" s="4">
        <f>IF((AA18/SUM($C$17:Z17)/SUM($C$14:AA14))&lt;Hypothèses!$C$47,IF(((ROUNDUP(AA18/SUM($C$13:AA13)/0.05,0))*0.05)-SUM($C$17:Z17)&gt;0,((ROUNDUP(AA18/SUM($C$13:AA13)/0.05,0))*0.05)-SUM($C$17:Z17),0),0.05)</f>
        <v>0</v>
      </c>
      <c r="AB17" s="4">
        <f>IF((AB18/SUM($C$17:AA17)/SUM($C$14:AB14))&lt;Hypothèses!$C$47,IF(((ROUNDUP(AB18/SUM($C$13:AB13)/0.05,0))*0.05)-SUM($C$17:AA17)&gt;0,((ROUNDUP(AB18/SUM($C$13:AB13)/0.05,0))*0.05)-SUM($C$17:AA17),0),0.05)</f>
        <v>0</v>
      </c>
      <c r="AC17" s="4">
        <f>IF((AC18/SUM($C$17:AB17)/SUM($C$14:AC14))&lt;Hypothèses!$C$47,IF(((ROUNDUP(AC18/SUM($C$13:AC13)/0.05,0))*0.05)-SUM($C$17:AB17)&gt;0,((ROUNDUP(AC18/SUM($C$13:AC13)/0.05,0))*0.05)-SUM($C$17:AB17),0),0.05)</f>
        <v>0</v>
      </c>
      <c r="AD17" s="4">
        <f>IF((AD18/SUM($C$17:AC17)/SUM($C$14:AD14))&lt;Hypothèses!$C$47,IF(((ROUNDUP(AD18/SUM($C$13:AD13)/0.05,0))*0.05)-SUM($C$17:AC17)&gt;0,((ROUNDUP(AD18/SUM($C$13:AD13)/0.05,0))*0.05)-SUM($C$17:AC17),0),0.05)</f>
        <v>0</v>
      </c>
      <c r="AE17" s="4">
        <f>IF((AE18/SUM($C$17:AD17)/SUM($C$14:AE14))&lt;Hypothèses!$C$47,IF(((ROUNDUP(AE18/SUM($C$13:AE13)/0.05,0))*0.05)-SUM($C$17:AD17)&gt;0,((ROUNDUP(AE18/SUM($C$13:AE13)/0.05,0))*0.05)-SUM($C$17:AD17),0),0.05)</f>
        <v>0</v>
      </c>
      <c r="AF17" s="4">
        <f>IF((AF18/SUM($C$17:AE17)/SUM($C$14:AF14))&lt;Hypothèses!$C$47,IF(((ROUNDUP(AF18/SUM($C$13:AF13)/0.05,0))*0.05)-SUM($C$17:AE17)&gt;0,((ROUNDUP(AF18/SUM($C$13:AF13)/0.05,0))*0.05)-SUM($C$17:AE17),0),0.05)</f>
        <v>0</v>
      </c>
      <c r="AG17" s="4">
        <f>IF((AG18/SUM($C$17:AF17)/SUM($C$14:AG14))&lt;Hypothèses!$C$47,IF(((ROUNDUP(AG18/SUM($C$13:AG13)/0.05,0))*0.05)-SUM($C$17:AF17)&gt;0,((ROUNDUP(AG18/SUM($C$13:AG13)/0.05,0))*0.05)-SUM($C$17:AF17),0),0.05)</f>
        <v>0</v>
      </c>
      <c r="AH17" s="4">
        <f>IF((AH18/SUM($C$17:AG17)/SUM($C$14:AH14))&lt;Hypothèses!$C$47,IF(((ROUNDUP(AH18/SUM($C$13:AH13)/0.05,0))*0.05)-SUM($C$17:AG17)&gt;0,((ROUNDUP(AH18/SUM($C$13:AH13)/0.05,0))*0.05)-SUM($C$17:AG17),0),0.05)</f>
        <v>0</v>
      </c>
      <c r="AI17" s="4">
        <f>IF((AI18/SUM($C$17:AH17)/SUM($C$14:AI14))&lt;Hypothèses!$C$47,IF(((ROUNDUP(AI18/SUM($C$13:AI13)/0.05,0))*0.05)-SUM($C$17:AH17)&gt;0,((ROUNDUP(AI18/SUM($C$13:AI13)/0.05,0))*0.05)-SUM($C$17:AH17),0),0.05)</f>
        <v>0</v>
      </c>
      <c r="AJ17" s="4">
        <f>IF((AJ18/SUM($C$17:AI17)/SUM($C$14:AJ14))&lt;Hypothèses!$C$47,IF(((ROUNDUP(AJ18/SUM($C$13:AJ13)/0.05,0))*0.05)-SUM($C$17:AI17)&gt;0,((ROUNDUP(AJ18/SUM($C$13:AJ13)/0.05,0))*0.05)-SUM($C$17:AI17),0),0.05)</f>
        <v>0</v>
      </c>
      <c r="AK17" s="4">
        <f>IF((AK18/SUM($C$17:AJ17)/SUM($C$14:AK14))&lt;Hypothèses!$C$47,IF(((ROUNDUP(AK18/SUM($C$13:AK13)/0.05,0))*0.05)-SUM($C$17:AJ17)&gt;0,((ROUNDUP(AK18/SUM($C$13:AK13)/0.05,0))*0.05)-SUM($C$17:AJ17),0),0.05)</f>
        <v>0</v>
      </c>
      <c r="AL17" s="4">
        <f>IF((AL18/SUM($C$17:AK17)/SUM($C$14:AL14))&lt;Hypothèses!$C$47,IF(((ROUNDUP(AL18/SUM($C$13:AL13)/0.05,0))*0.05)-SUM($C$17:AK17)&gt;0,((ROUNDUP(AL18/SUM($C$13:AL13)/0.05,0))*0.05)-SUM($C$17:AK17),0),0.05)</f>
        <v>0</v>
      </c>
      <c r="AM17" s="4">
        <f>IF((AM18/SUM($C$17:AL17)/SUM($C$14:AM14))&lt;Hypothèses!$C$47,IF(((ROUNDUP(AM18/SUM($C$13:AM13)/0.05,0))*0.05)-SUM($C$17:AL17)&gt;0,((ROUNDUP(AM18/SUM($C$13:AM13)/0.05,0))*0.05)-SUM($C$17:AL17),0),0.05)</f>
        <v>0</v>
      </c>
      <c r="AN17" s="4">
        <f>IF((AN18/SUM($C$17:AM17)/SUM($C$14:AN14))&lt;Hypothèses!$C$47,IF(((ROUNDUP(AN18/SUM($C$13:AN13)/0.05,0))*0.05)-SUM($C$17:AM17)&gt;0,((ROUNDUP(AN18/SUM($C$13:AN13)/0.05,0))*0.05)-SUM($C$17:AM17),0),0.05)</f>
        <v>0</v>
      </c>
      <c r="AO17" s="4">
        <f>IF((AO18/SUM($C$17:AN17)/SUM($C$14:AO14))&lt;Hypothèses!$C$47,IF(((ROUNDUP(AO18/SUM($C$13:AO13)/0.05,0))*0.05)-SUM($C$17:AN17)&gt;0,((ROUNDUP(AO18/SUM($C$13:AO13)/0.05,0))*0.05)-SUM($C$17:AN17),0),0.05)</f>
        <v>0</v>
      </c>
      <c r="AP17" s="4">
        <f>IF((AP18/SUM($C$17:AO17)/SUM($C$14:AP14))&lt;Hypothèses!$C$47,IF(((ROUNDUP(AP18/SUM($C$13:AP13)/0.05,0))*0.05)-SUM($C$17:AO17)&gt;0,((ROUNDUP(AP18/SUM($C$13:AP13)/0.05,0))*0.05)-SUM($C$17:AO17),0),0.05)</f>
        <v>0</v>
      </c>
      <c r="AQ17" s="4">
        <f>IF((AQ18/SUM($C$17:AP17)/SUM($C$14:AQ14))&lt;Hypothèses!$C$47,IF(((ROUNDUP(AQ18/SUM($C$13:AQ13)/0.05,0))*0.05)-SUM($C$17:AP17)&gt;0,((ROUNDUP(AQ18/SUM($C$13:AQ13)/0.05,0))*0.05)-SUM($C$17:AP17),0),0.05)</f>
        <v>0</v>
      </c>
      <c r="AR17" s="4">
        <f>IF((AR18/SUM($C$17:AQ17)/SUM($C$14:AR14))&lt;Hypothèses!$C$47,IF(((ROUNDUP(AR18/SUM($C$13:AR13)/0.05,0))*0.05)-SUM($C$17:AQ17)&gt;0,((ROUNDUP(AR18/SUM($C$13:AR13)/0.05,0))*0.05)-SUM($C$17:AQ17),0),0.05)</f>
        <v>0</v>
      </c>
      <c r="AS17" s="4">
        <f>IF((AS18/SUM($C$17:AR17)/SUM($C$14:AS14))&lt;Hypothèses!$C$47,IF(((ROUNDUP(AS18/SUM($C$13:AS13)/0.05,0))*0.05)-SUM($C$17:AR17)&gt;0,((ROUNDUP(AS18/SUM($C$13:AS13)/0.05,0))*0.05)-SUM($C$17:AR17),0),0.05)</f>
        <v>0</v>
      </c>
      <c r="AT17" s="4">
        <f>IF((AT18/SUM($C$17:AS17)/SUM($C$14:AT14))&lt;Hypothèses!$C$47,IF(((ROUNDUP(AT18/SUM($C$13:AT13)/0.05,0))*0.05)-SUM($C$17:AS17)&gt;0,((ROUNDUP(AT18/SUM($C$13:AT13)/0.05,0))*0.05)-SUM($C$17:AS17),0),0.05)</f>
        <v>0</v>
      </c>
      <c r="AU17" s="4">
        <f>IF((AU18/SUM($C$17:AT17)/SUM($C$14:AU14))&lt;Hypothèses!$C$47,IF(((ROUNDUP(AU18/SUM($C$13:AU13)/0.05,0))*0.05)-SUM($C$17:AT17)&gt;0,((ROUNDUP(AU18/SUM($C$13:AU13)/0.05,0))*0.05)-SUM($C$17:AT17),0),0.05)</f>
        <v>0</v>
      </c>
      <c r="AV17" s="4">
        <f>IF((AV18/SUM($C$17:AU17)/SUM($C$14:AV14))&lt;Hypothèses!$C$47,IF(((ROUNDUP(AV18/SUM($C$13:AV13)/0.05,0))*0.05)-SUM($C$17:AU17)&gt;0,((ROUNDUP(AV18/SUM($C$13:AV13)/0.05,0))*0.05)-SUM($C$17:AU17),0),0.05)</f>
        <v>0</v>
      </c>
      <c r="AW17" s="4">
        <f>IF((AW18/SUM($C$17:AV17)/SUM($C$14:AW14))&lt;Hypothèses!$C$47,IF(((ROUNDUP(AW18/SUM($C$13:AW13)/0.05,0))*0.05)-SUM($C$17:AV17)&gt;0,((ROUNDUP(AW18/SUM($C$13:AW13)/0.05,0))*0.05)-SUM($C$17:AV17),0),0.05)</f>
        <v>0</v>
      </c>
      <c r="AX17" s="4">
        <f>IF((AX18/SUM($C$17:AW17)/SUM($C$14:AX14))&lt;Hypothèses!$C$47,IF(((ROUNDUP(AX18/SUM($C$13:AX13)/0.05,0))*0.05)-SUM($C$17:AW17)&gt;0,((ROUNDUP(AX18/SUM($C$13:AX13)/0.05,0))*0.05)-SUM($C$17:AW17),0),0.05)</f>
        <v>0</v>
      </c>
      <c r="AY17" s="4">
        <f>IF((AY18/SUM($C$17:AX17)/SUM($C$14:AY14))&lt;Hypothèses!$C$47,IF(((ROUNDUP(AY18/SUM($C$13:AY13)/0.05,0))*0.05)-SUM($C$17:AX17)&gt;0,((ROUNDUP(AY18/SUM($C$13:AY13)/0.05,0))*0.05)-SUM($C$17:AX17),0),0.05)</f>
        <v>0</v>
      </c>
      <c r="AZ17" s="4">
        <f>IF((AZ18/SUM($C$17:AY17)/SUM($C$14:AZ14))&lt;Hypothèses!$C$47,IF(((ROUNDUP(AZ18/SUM($C$13:AZ13)/0.05,0))*0.05)-SUM($C$17:AY17)&gt;0,((ROUNDUP(AZ18/SUM($C$13:AZ13)/0.05,0))*0.05)-SUM($C$17:AY17),0),0.05)</f>
        <v>0</v>
      </c>
    </row>
    <row r="18" spans="1:52">
      <c r="A18" s="151" t="s">
        <v>27</v>
      </c>
      <c r="C18" s="85">
        <f>'Revenus récurrents'!C8*C15</f>
        <v>7.452101265822785</v>
      </c>
      <c r="D18" s="85">
        <f>'Revenus récurrents'!D8*D15</f>
        <v>81.243952278481004</v>
      </c>
      <c r="E18" s="85">
        <f>'Revenus récurrents'!E8*E15</f>
        <v>369.30705512658233</v>
      </c>
      <c r="F18" s="85">
        <f>'Revenus récurrents'!F8*F15</f>
        <v>1107.2976541139242</v>
      </c>
      <c r="G18" s="85">
        <f>'Revenus récurrents'!G8*G15</f>
        <v>2422.2956417246837</v>
      </c>
      <c r="H18" s="85">
        <f>'Revenus récurrents'!H8*H15</f>
        <v>4274.9353606249997</v>
      </c>
      <c r="I18" s="85">
        <f>'Revenus récurrents'!I8*I15</f>
        <v>6449.9923574287977</v>
      </c>
      <c r="J18" s="85">
        <f>'Revenus récurrents'!J8*J15</f>
        <v>8600.3351492879756</v>
      </c>
      <c r="K18" s="85">
        <f>'Revenus récurrents'!K8*K15</f>
        <v>10527.169568357596</v>
      </c>
      <c r="L18" s="85">
        <f>'Revenus récurrents'!L8*L15</f>
        <v>12060.256515153482</v>
      </c>
      <c r="M18" s="85">
        <f>'Revenus récurrents'!M8*M15</f>
        <v>13149.614152136077</v>
      </c>
      <c r="N18" s="85">
        <f>'Revenus récurrents'!N8*N15</f>
        <v>13891.112244580698</v>
      </c>
      <c r="O18" s="85">
        <f>'Revenus récurrents'!O8*O15</f>
        <v>14313.116493683559</v>
      </c>
      <c r="P18" s="85">
        <f>'Revenus récurrents'!P8*P15</f>
        <v>14609.278540129835</v>
      </c>
      <c r="Q18" s="85">
        <f>'Revenus récurrents'!Q8*Q15</f>
        <v>14888.534457871272</v>
      </c>
      <c r="R18" s="85">
        <f>'Revenus récurrents'!R8*R15</f>
        <v>15099.560546597582</v>
      </c>
      <c r="S18" s="85">
        <f>'Revenus récurrents'!S8*S15</f>
        <v>15317.111715227704</v>
      </c>
      <c r="T18" s="85">
        <f>'Revenus récurrents'!T8*T15</f>
        <v>15496.490000418531</v>
      </c>
      <c r="U18" s="85">
        <f>'Revenus récurrents'!U8*U15</f>
        <v>15664.274920656986</v>
      </c>
      <c r="V18" s="85">
        <f>'Revenus récurrents'!V8*V15</f>
        <v>15816.443723626511</v>
      </c>
      <c r="W18" s="85">
        <f>'Revenus récurrents'!W8*W15</f>
        <v>15930.687898468896</v>
      </c>
      <c r="X18" s="85">
        <f>'Revenus récurrents'!X8*X15</f>
        <v>16052.182006615047</v>
      </c>
      <c r="Y18" s="85">
        <f>'Revenus récurrents'!Y8*Y15</f>
        <v>16099.158662958165</v>
      </c>
      <c r="Z18" s="85">
        <f>'Revenus récurrents'!Z8*Z15</f>
        <v>16099.158662958165</v>
      </c>
      <c r="AA18" s="85">
        <f>'Revenus récurrents'!AA8*AA15</f>
        <v>16099.158662958165</v>
      </c>
      <c r="AB18" s="85">
        <f>'Revenus récurrents'!AB8*AB15</f>
        <v>16099.158662958165</v>
      </c>
      <c r="AC18" s="85">
        <f>'Revenus récurrents'!AC8*AC15</f>
        <v>16099.158662958165</v>
      </c>
      <c r="AD18" s="85">
        <f>'Revenus récurrents'!AD8*AD15</f>
        <v>16099.158662958165</v>
      </c>
      <c r="AE18" s="85">
        <f>'Revenus récurrents'!AE8*AE15</f>
        <v>16099.158662958165</v>
      </c>
      <c r="AF18" s="85">
        <f>'Revenus récurrents'!AF8*AF15</f>
        <v>16099.158662958165</v>
      </c>
      <c r="AG18" s="85">
        <f>'Revenus récurrents'!AG8*AG15</f>
        <v>16099.158662958165</v>
      </c>
      <c r="AH18" s="85">
        <f>'Revenus récurrents'!AH8*AH15</f>
        <v>16099.158662958165</v>
      </c>
      <c r="AI18" s="85">
        <f>'Revenus récurrents'!AI8*AI15</f>
        <v>16099.158662958165</v>
      </c>
      <c r="AJ18" s="85">
        <f>'Revenus récurrents'!AJ8*AJ15</f>
        <v>16099.158662958165</v>
      </c>
      <c r="AK18" s="85">
        <f>'Revenus récurrents'!AK8*AK15</f>
        <v>16099.158662958165</v>
      </c>
      <c r="AL18" s="85">
        <f>'Revenus récurrents'!AL8*AL15</f>
        <v>16099.158662958165</v>
      </c>
      <c r="AM18" s="85">
        <f>'Revenus récurrents'!AM8*AM15</f>
        <v>16099.158662958165</v>
      </c>
      <c r="AN18" s="85">
        <f>'Revenus récurrents'!AN8*AN15</f>
        <v>16099.158662958165</v>
      </c>
      <c r="AO18" s="85">
        <f>'Revenus récurrents'!AO8*AO15</f>
        <v>16099.158662958165</v>
      </c>
      <c r="AP18" s="85">
        <f>'Revenus récurrents'!AP8*AP15</f>
        <v>16099.158662958165</v>
      </c>
      <c r="AQ18" s="85">
        <f>'Revenus récurrents'!AQ8*AQ15</f>
        <v>16099.158662958165</v>
      </c>
      <c r="AR18" s="85">
        <f>'Revenus récurrents'!AR8*AR15</f>
        <v>16099.158662958165</v>
      </c>
      <c r="AS18" s="85">
        <f>'Revenus récurrents'!AS8*AS15</f>
        <v>16099.158662958165</v>
      </c>
      <c r="AT18" s="85">
        <f>'Revenus récurrents'!AT8*AT15</f>
        <v>16099.158662958165</v>
      </c>
      <c r="AU18" s="85">
        <f>'Revenus récurrents'!AU8*AU15</f>
        <v>16099.158662958165</v>
      </c>
      <c r="AV18" s="85">
        <f>'Revenus récurrents'!AV8*AV15</f>
        <v>16099.158662958165</v>
      </c>
      <c r="AW18" s="85">
        <f>'Revenus récurrents'!AW8*AW15</f>
        <v>16099.158662958165</v>
      </c>
      <c r="AX18" s="85">
        <f>'Revenus récurrents'!AX8*AX15</f>
        <v>16099.158662958165</v>
      </c>
      <c r="AY18" s="85">
        <f>'Revenus récurrents'!AY8*AY15</f>
        <v>16099.158662958165</v>
      </c>
      <c r="AZ18" s="85">
        <f>'Revenus récurrents'!AZ8*AZ15</f>
        <v>16099.158662958165</v>
      </c>
    </row>
    <row r="19" spans="1:52">
      <c r="A19" s="87" t="s">
        <v>139</v>
      </c>
      <c r="B19" s="68"/>
      <c r="C19" s="86">
        <f t="shared" ref="C19:AH19" ca="1" si="3">SUMPRODUCT(C70:C79*C41:C50)</f>
        <v>56000</v>
      </c>
      <c r="D19" s="86">
        <f t="shared" ca="1" si="3"/>
        <v>91000</v>
      </c>
      <c r="E19" s="86">
        <f t="shared" ca="1" si="3"/>
        <v>105000</v>
      </c>
      <c r="F19" s="86">
        <f t="shared" ca="1" si="3"/>
        <v>112000</v>
      </c>
      <c r="G19" s="86">
        <f t="shared" ca="1" si="3"/>
        <v>671814.15670097596</v>
      </c>
      <c r="H19" s="86">
        <f t="shared" ca="1" si="3"/>
        <v>182000</v>
      </c>
      <c r="I19" s="86">
        <f t="shared" ca="1" si="3"/>
        <v>126000</v>
      </c>
      <c r="J19" s="86">
        <f t="shared" ca="1" si="3"/>
        <v>1033271.5996480102</v>
      </c>
      <c r="K19" s="86">
        <f t="shared" ca="1" si="3"/>
        <v>63000.000000000007</v>
      </c>
      <c r="L19" s="86">
        <f t="shared" ca="1" si="3"/>
        <v>0</v>
      </c>
      <c r="M19" s="86">
        <f t="shared" ca="1" si="3"/>
        <v>0</v>
      </c>
      <c r="N19" s="86">
        <f t="shared" ca="1" si="3"/>
        <v>1035856.7894901941</v>
      </c>
      <c r="O19" s="86">
        <f t="shared" ca="1" si="3"/>
        <v>0</v>
      </c>
      <c r="P19" s="86">
        <f t="shared" ca="1" si="3"/>
        <v>0</v>
      </c>
      <c r="Q19" s="86">
        <f t="shared" ca="1" si="3"/>
        <v>0</v>
      </c>
      <c r="R19" s="86">
        <f t="shared" ca="1" si="3"/>
        <v>0</v>
      </c>
      <c r="S19" s="86">
        <f t="shared" ca="1" si="3"/>
        <v>0</v>
      </c>
      <c r="T19" s="86">
        <f t="shared" ca="1" si="3"/>
        <v>0</v>
      </c>
      <c r="U19" s="86">
        <f t="shared" ca="1" si="3"/>
        <v>0</v>
      </c>
      <c r="V19" s="86">
        <f t="shared" ca="1" si="3"/>
        <v>0</v>
      </c>
      <c r="W19" s="86">
        <f t="shared" ca="1" si="3"/>
        <v>0</v>
      </c>
      <c r="X19" s="86">
        <f t="shared" ca="1" si="3"/>
        <v>0</v>
      </c>
      <c r="Y19" s="86">
        <f t="shared" ca="1" si="3"/>
        <v>0</v>
      </c>
      <c r="Z19" s="86">
        <f t="shared" ca="1" si="3"/>
        <v>0</v>
      </c>
      <c r="AA19" s="86">
        <f t="shared" ca="1" si="3"/>
        <v>0</v>
      </c>
      <c r="AB19" s="86">
        <f t="shared" ca="1" si="3"/>
        <v>0</v>
      </c>
      <c r="AC19" s="86">
        <f t="shared" ca="1" si="3"/>
        <v>0</v>
      </c>
      <c r="AD19" s="86">
        <f t="shared" ca="1" si="3"/>
        <v>0</v>
      </c>
      <c r="AE19" s="86">
        <f t="shared" ca="1" si="3"/>
        <v>0</v>
      </c>
      <c r="AF19" s="86">
        <f t="shared" ca="1" si="3"/>
        <v>0</v>
      </c>
      <c r="AG19" s="86">
        <f t="shared" ca="1" si="3"/>
        <v>0</v>
      </c>
      <c r="AH19" s="86">
        <f t="shared" ca="1" si="3"/>
        <v>0</v>
      </c>
      <c r="AI19" s="86">
        <f t="shared" ref="AI19:AZ19" ca="1" si="4">SUMPRODUCT(AI70:AI79*AI41:AI50)</f>
        <v>0</v>
      </c>
      <c r="AJ19" s="86">
        <f t="shared" ca="1" si="4"/>
        <v>0</v>
      </c>
      <c r="AK19" s="86">
        <f t="shared" ca="1" si="4"/>
        <v>0</v>
      </c>
      <c r="AL19" s="86">
        <f t="shared" ca="1" si="4"/>
        <v>0</v>
      </c>
      <c r="AM19" s="86">
        <f t="shared" ca="1" si="4"/>
        <v>0</v>
      </c>
      <c r="AN19" s="86">
        <f t="shared" ca="1" si="4"/>
        <v>0</v>
      </c>
      <c r="AO19" s="86">
        <f t="shared" ca="1" si="4"/>
        <v>0</v>
      </c>
      <c r="AP19" s="86">
        <f t="shared" ca="1" si="4"/>
        <v>0</v>
      </c>
      <c r="AQ19" s="86">
        <f t="shared" ca="1" si="4"/>
        <v>0</v>
      </c>
      <c r="AR19" s="86">
        <f t="shared" ca="1" si="4"/>
        <v>0</v>
      </c>
      <c r="AS19" s="86">
        <f t="shared" ca="1" si="4"/>
        <v>0</v>
      </c>
      <c r="AT19" s="86">
        <f t="shared" ca="1" si="4"/>
        <v>0</v>
      </c>
      <c r="AU19" s="86">
        <f t="shared" ca="1" si="4"/>
        <v>0</v>
      </c>
      <c r="AV19" s="86">
        <f t="shared" ca="1" si="4"/>
        <v>0</v>
      </c>
      <c r="AW19" s="86">
        <f t="shared" ca="1" si="4"/>
        <v>0</v>
      </c>
      <c r="AX19" s="86">
        <f t="shared" ca="1" si="4"/>
        <v>0</v>
      </c>
      <c r="AY19" s="86">
        <f t="shared" ca="1" si="4"/>
        <v>0</v>
      </c>
      <c r="AZ19" s="86">
        <f t="shared" ca="1" si="4"/>
        <v>0</v>
      </c>
    </row>
    <row r="20" spans="1:52">
      <c r="A20" s="87" t="s">
        <v>140</v>
      </c>
      <c r="B20" s="68"/>
      <c r="C20" s="86">
        <f t="shared" ref="C20:AH20" ca="1" si="5">SUMPRODUCT(C82:C96*C53:C67)</f>
        <v>57600</v>
      </c>
      <c r="D20" s="86">
        <f t="shared" ca="1" si="5"/>
        <v>136800</v>
      </c>
      <c r="E20" s="86">
        <f t="shared" ca="1" si="5"/>
        <v>199800</v>
      </c>
      <c r="F20" s="86">
        <f t="shared" ca="1" si="5"/>
        <v>245700</v>
      </c>
      <c r="G20" s="86">
        <f t="shared" ca="1" si="5"/>
        <v>1326155.3357405206</v>
      </c>
      <c r="H20" s="86">
        <f t="shared" ca="1" si="5"/>
        <v>513000</v>
      </c>
      <c r="I20" s="86">
        <f t="shared" ca="1" si="5"/>
        <v>435600</v>
      </c>
      <c r="J20" s="86">
        <f t="shared" ca="1" si="5"/>
        <v>2416666.6032286887</v>
      </c>
      <c r="K20" s="86">
        <f t="shared" ca="1" si="5"/>
        <v>378000.00000000006</v>
      </c>
      <c r="L20" s="86">
        <f t="shared" ca="1" si="5"/>
        <v>197100.00000000003</v>
      </c>
      <c r="M20" s="86">
        <f t="shared" ca="1" si="5"/>
        <v>91800.000000000015</v>
      </c>
      <c r="N20" s="86">
        <f t="shared" ca="1" si="5"/>
        <v>2660242.5682324767</v>
      </c>
      <c r="O20" s="86">
        <f t="shared" ca="1" si="5"/>
        <v>10800</v>
      </c>
      <c r="P20" s="86">
        <f t="shared" ca="1" si="5"/>
        <v>0</v>
      </c>
      <c r="Q20" s="86">
        <f t="shared" ca="1" si="5"/>
        <v>0</v>
      </c>
      <c r="R20" s="86">
        <f t="shared" ca="1" si="5"/>
        <v>0</v>
      </c>
      <c r="S20" s="86">
        <f t="shared" ca="1" si="5"/>
        <v>0</v>
      </c>
      <c r="T20" s="86">
        <f t="shared" ca="1" si="5"/>
        <v>0</v>
      </c>
      <c r="U20" s="86">
        <f t="shared" ca="1" si="5"/>
        <v>0</v>
      </c>
      <c r="V20" s="86">
        <f t="shared" ca="1" si="5"/>
        <v>0</v>
      </c>
      <c r="W20" s="86">
        <f t="shared" ca="1" si="5"/>
        <v>0</v>
      </c>
      <c r="X20" s="86">
        <f t="shared" ca="1" si="5"/>
        <v>0</v>
      </c>
      <c r="Y20" s="86">
        <f t="shared" ca="1" si="5"/>
        <v>0</v>
      </c>
      <c r="Z20" s="86">
        <f t="shared" ca="1" si="5"/>
        <v>0</v>
      </c>
      <c r="AA20" s="86">
        <f t="shared" ca="1" si="5"/>
        <v>0</v>
      </c>
      <c r="AB20" s="86">
        <f t="shared" ca="1" si="5"/>
        <v>0</v>
      </c>
      <c r="AC20" s="86">
        <f t="shared" ca="1" si="5"/>
        <v>0</v>
      </c>
      <c r="AD20" s="86">
        <f t="shared" ca="1" si="5"/>
        <v>0</v>
      </c>
      <c r="AE20" s="86">
        <f t="shared" ca="1" si="5"/>
        <v>0</v>
      </c>
      <c r="AF20" s="86">
        <f t="shared" ca="1" si="5"/>
        <v>0</v>
      </c>
      <c r="AG20" s="86">
        <f t="shared" ca="1" si="5"/>
        <v>0</v>
      </c>
      <c r="AH20" s="86">
        <f t="shared" ca="1" si="5"/>
        <v>0</v>
      </c>
      <c r="AI20" s="86">
        <f t="shared" ref="AI20:AZ20" ca="1" si="6">SUMPRODUCT(AI82:AI96*AI53:AI67)</f>
        <v>0</v>
      </c>
      <c r="AJ20" s="86">
        <f t="shared" ca="1" si="6"/>
        <v>0</v>
      </c>
      <c r="AK20" s="86">
        <f t="shared" ca="1" si="6"/>
        <v>0</v>
      </c>
      <c r="AL20" s="86">
        <f t="shared" ca="1" si="6"/>
        <v>0</v>
      </c>
      <c r="AM20" s="86">
        <f t="shared" ca="1" si="6"/>
        <v>0</v>
      </c>
      <c r="AN20" s="86">
        <f t="shared" ca="1" si="6"/>
        <v>0</v>
      </c>
      <c r="AO20" s="86">
        <f t="shared" ca="1" si="6"/>
        <v>0</v>
      </c>
      <c r="AP20" s="86">
        <f t="shared" ca="1" si="6"/>
        <v>0</v>
      </c>
      <c r="AQ20" s="86">
        <f t="shared" ca="1" si="6"/>
        <v>0</v>
      </c>
      <c r="AR20" s="86">
        <f t="shared" ca="1" si="6"/>
        <v>0</v>
      </c>
      <c r="AS20" s="86">
        <f t="shared" ca="1" si="6"/>
        <v>0</v>
      </c>
      <c r="AT20" s="86">
        <f t="shared" ca="1" si="6"/>
        <v>0</v>
      </c>
      <c r="AU20" s="86">
        <f t="shared" ca="1" si="6"/>
        <v>0</v>
      </c>
      <c r="AV20" s="86">
        <f t="shared" ca="1" si="6"/>
        <v>0</v>
      </c>
      <c r="AW20" s="86">
        <f t="shared" ca="1" si="6"/>
        <v>0</v>
      </c>
      <c r="AX20" s="86">
        <f t="shared" ca="1" si="6"/>
        <v>0</v>
      </c>
      <c r="AY20" s="86">
        <f t="shared" ca="1" si="6"/>
        <v>0</v>
      </c>
      <c r="AZ20" s="86">
        <f t="shared" ca="1" si="6"/>
        <v>0</v>
      </c>
    </row>
    <row r="21" spans="1:52">
      <c r="A21" s="87" t="s">
        <v>138</v>
      </c>
      <c r="B21" s="68"/>
      <c r="C21" s="86">
        <f>SUM(C99:C108)</f>
        <v>0</v>
      </c>
      <c r="D21" s="86">
        <f t="shared" ref="D21:AZ21" si="7">SUM(D99:D108)</f>
        <v>0</v>
      </c>
      <c r="E21" s="86">
        <f t="shared" si="7"/>
        <v>0</v>
      </c>
      <c r="F21" s="86">
        <f t="shared" si="7"/>
        <v>0</v>
      </c>
      <c r="G21" s="86">
        <f t="shared" si="7"/>
        <v>0</v>
      </c>
      <c r="H21" s="86">
        <f t="shared" si="7"/>
        <v>0</v>
      </c>
      <c r="I21" s="86">
        <f t="shared" si="7"/>
        <v>0</v>
      </c>
      <c r="J21" s="86">
        <f t="shared" si="7"/>
        <v>0</v>
      </c>
      <c r="K21" s="86">
        <f t="shared" si="7"/>
        <v>0</v>
      </c>
      <c r="L21" s="86">
        <f t="shared" si="7"/>
        <v>0</v>
      </c>
      <c r="M21" s="86">
        <f t="shared" si="7"/>
        <v>0</v>
      </c>
      <c r="N21" s="86">
        <f t="shared" si="7"/>
        <v>0</v>
      </c>
      <c r="O21" s="86">
        <f t="shared" si="7"/>
        <v>0</v>
      </c>
      <c r="P21" s="86">
        <f t="shared" si="7"/>
        <v>0</v>
      </c>
      <c r="Q21" s="86">
        <f t="shared" si="7"/>
        <v>0</v>
      </c>
      <c r="R21" s="86">
        <f t="shared" si="7"/>
        <v>0</v>
      </c>
      <c r="S21" s="86">
        <f t="shared" si="7"/>
        <v>0</v>
      </c>
      <c r="T21" s="86">
        <f t="shared" si="7"/>
        <v>0</v>
      </c>
      <c r="U21" s="86">
        <f t="shared" si="7"/>
        <v>0</v>
      </c>
      <c r="V21" s="86">
        <f t="shared" si="7"/>
        <v>1600</v>
      </c>
      <c r="W21" s="86">
        <f t="shared" si="7"/>
        <v>2600</v>
      </c>
      <c r="X21" s="86">
        <f t="shared" si="7"/>
        <v>3000</v>
      </c>
      <c r="Y21" s="86">
        <f t="shared" si="7"/>
        <v>3200</v>
      </c>
      <c r="Z21" s="86">
        <f t="shared" si="7"/>
        <v>3000</v>
      </c>
      <c r="AA21" s="86">
        <f t="shared" si="7"/>
        <v>2600</v>
      </c>
      <c r="AB21" s="86">
        <f t="shared" si="7"/>
        <v>1800</v>
      </c>
      <c r="AC21" s="86">
        <f t="shared" si="7"/>
        <v>1600</v>
      </c>
      <c r="AD21" s="86">
        <f t="shared" si="7"/>
        <v>600</v>
      </c>
      <c r="AE21" s="86">
        <f t="shared" si="7"/>
        <v>0</v>
      </c>
      <c r="AF21" s="86">
        <f t="shared" si="7"/>
        <v>0</v>
      </c>
      <c r="AG21" s="86">
        <f t="shared" si="7"/>
        <v>0</v>
      </c>
      <c r="AH21" s="86">
        <f t="shared" si="7"/>
        <v>0</v>
      </c>
      <c r="AI21" s="86">
        <f t="shared" si="7"/>
        <v>0</v>
      </c>
      <c r="AJ21" s="86">
        <f t="shared" si="7"/>
        <v>0</v>
      </c>
      <c r="AK21" s="86">
        <f t="shared" si="7"/>
        <v>0</v>
      </c>
      <c r="AL21" s="86">
        <f t="shared" si="7"/>
        <v>0</v>
      </c>
      <c r="AM21" s="86">
        <f t="shared" si="7"/>
        <v>0</v>
      </c>
      <c r="AN21" s="86">
        <f t="shared" si="7"/>
        <v>0</v>
      </c>
      <c r="AO21" s="86">
        <f t="shared" si="7"/>
        <v>0</v>
      </c>
      <c r="AP21" s="86">
        <f t="shared" si="7"/>
        <v>1600</v>
      </c>
      <c r="AQ21" s="86">
        <f t="shared" si="7"/>
        <v>2600</v>
      </c>
      <c r="AR21" s="86">
        <f t="shared" si="7"/>
        <v>3000</v>
      </c>
      <c r="AS21" s="86">
        <f t="shared" si="7"/>
        <v>3200</v>
      </c>
      <c r="AT21" s="86">
        <f t="shared" si="7"/>
        <v>3000</v>
      </c>
      <c r="AU21" s="86">
        <f t="shared" si="7"/>
        <v>2600</v>
      </c>
      <c r="AV21" s="86">
        <f t="shared" si="7"/>
        <v>1800</v>
      </c>
      <c r="AW21" s="86">
        <f t="shared" si="7"/>
        <v>1600</v>
      </c>
      <c r="AX21" s="86">
        <f t="shared" si="7"/>
        <v>600</v>
      </c>
      <c r="AY21" s="86">
        <f t="shared" si="7"/>
        <v>0</v>
      </c>
      <c r="AZ21" s="86">
        <f t="shared" si="7"/>
        <v>0</v>
      </c>
    </row>
    <row r="22" spans="1:52">
      <c r="A22" s="87" t="s">
        <v>50</v>
      </c>
      <c r="B22" s="68"/>
      <c r="C22" s="239">
        <f ca="1">'Calcul de la réserve'!C15+'Calcul charges d''exploitation'!C7+'Calcul du coût du GC PM-PB'!C10</f>
        <v>5.0653743870744652</v>
      </c>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row>
    <row r="23" spans="1:52">
      <c r="A23" s="87" t="s">
        <v>46</v>
      </c>
      <c r="B23" s="68"/>
      <c r="C23" s="86">
        <f ca="1">C18*12*'Revenus récurrents'!$C$3*$C$22</f>
        <v>473.51482503525381</v>
      </c>
      <c r="D23" s="86">
        <f ca="1">D18*12*'Revenus récurrents'!$C$3*$C$22</f>
        <v>5162.3313312651217</v>
      </c>
      <c r="E23" s="86">
        <f ca="1">E18*12*'Revenus récurrents'!$C$3*$C$22</f>
        <v>23466.1821350385</v>
      </c>
      <c r="F23" s="86">
        <f ca="1">F18*12*'Revenus récurrents'!$C$3*$C$22</f>
        <v>70358.927803943559</v>
      </c>
      <c r="G23" s="86">
        <f ca="1">G18*12*'Revenus récurrents'!$C$3*$C$22</f>
        <v>153915.36642628835</v>
      </c>
      <c r="H23" s="86">
        <f ca="1">H18*12*'Revenus récurrents'!$C$3*$C$22</f>
        <v>271634.16023438447</v>
      </c>
      <c r="I23" s="86">
        <f ca="1">I18*12*'Revenus récurrents'!$C$3*$C$22</f>
        <v>409839.70744114829</v>
      </c>
      <c r="J23" s="86">
        <f ca="1">J18*12*'Revenus récurrents'!$C$3*$C$22</f>
        <v>546474.88650437805</v>
      </c>
      <c r="K23" s="86">
        <f ca="1">K18*12*'Revenus récurrents'!$C$3*$C$22</f>
        <v>668908.09430337592</v>
      </c>
      <c r="L23" s="86">
        <f ca="1">L18*12*'Revenus récurrents'!$C$3*$C$22</f>
        <v>766322.14860578149</v>
      </c>
      <c r="M23" s="86">
        <f ca="1">M18*12*'Revenus récurrents'!$C$3*$C$22</f>
        <v>835541.14771444118</v>
      </c>
      <c r="N23" s="86">
        <f ca="1">N18*12*'Revenus récurrents'!$C$3*$C$22</f>
        <v>882656.76342918864</v>
      </c>
      <c r="O23" s="86">
        <f ca="1">O18*12*'Revenus récurrents'!$C$3*$C$22</f>
        <v>909471.38403754309</v>
      </c>
      <c r="P23" s="86">
        <f ca="1">P18*12*'Revenus récurrents'!$C$3*$C$22</f>
        <v>928289.85074950976</v>
      </c>
      <c r="Q23" s="86">
        <f ca="1">Q18*12*'Revenus récurrents'!$C$3*$C$22</f>
        <v>946034.08318980748</v>
      </c>
      <c r="R23" s="86">
        <f ca="1">R18*12*'Revenus récurrents'!$C$3*$C$22</f>
        <v>959442.91620438127</v>
      </c>
      <c r="S23" s="86">
        <f ca="1">S18*12*'Revenus récurrents'!$C$3*$C$22</f>
        <v>973266.36007283151</v>
      </c>
      <c r="T23" s="86">
        <f ca="1">T18*12*'Revenus récurrents'!$C$3*$C$22</f>
        <v>984664.25635703874</v>
      </c>
      <c r="U23" s="86">
        <f ca="1">U18*12*'Revenus récurrents'!$C$3*$C$22</f>
        <v>995325.49730321823</v>
      </c>
      <c r="V23" s="86">
        <f ca="1">V18*12*'Revenus récurrents'!$C$3*$C$22</f>
        <v>1004994.4727429909</v>
      </c>
      <c r="W23" s="86">
        <f ca="1">W18*12*'Revenus récurrents'!$C$3*$C$22</f>
        <v>1012253.67501791</v>
      </c>
      <c r="X23" s="86">
        <f ca="1">X18*12*'Revenus récurrents'!$C$3*$C$22</f>
        <v>1019973.546140097</v>
      </c>
      <c r="Y23" s="86">
        <f ca="1">Y18*12*'Revenus récurrents'!$C$3*$C$22</f>
        <v>1022958.4952726417</v>
      </c>
      <c r="Z23" s="86">
        <f ca="1">Z18*12*'Revenus récurrents'!$C$3*$C$22</f>
        <v>1022958.4952726417</v>
      </c>
      <c r="AA23" s="86">
        <f ca="1">AA18*12*'Revenus récurrents'!$C$3*$C$22</f>
        <v>1022958.4952726417</v>
      </c>
      <c r="AB23" s="86">
        <f ca="1">AB18*12*'Revenus récurrents'!$C$3*$C$22</f>
        <v>1022958.4952726417</v>
      </c>
      <c r="AC23" s="86">
        <f ca="1">AC18*12*'Revenus récurrents'!$C$3*$C$22</f>
        <v>1022958.4952726417</v>
      </c>
      <c r="AD23" s="86">
        <f ca="1">AD18*12*'Revenus récurrents'!$C$3*$C$22</f>
        <v>1022958.4952726417</v>
      </c>
      <c r="AE23" s="86">
        <f ca="1">AE18*12*'Revenus récurrents'!$C$3*$C$22</f>
        <v>1022958.4952726417</v>
      </c>
      <c r="AF23" s="86">
        <f ca="1">AF18*12*'Revenus récurrents'!$C$3*$C$22</f>
        <v>1022958.4952726417</v>
      </c>
      <c r="AG23" s="86">
        <f ca="1">AG18*12*'Revenus récurrents'!$C$3*$C$22</f>
        <v>1022958.4952726417</v>
      </c>
      <c r="AH23" s="86">
        <f ca="1">AH18*12*'Revenus récurrents'!$C$3*$C$22</f>
        <v>1022958.4952726417</v>
      </c>
      <c r="AI23" s="86">
        <f ca="1">AI18*12*'Revenus récurrents'!$C$3*$C$22</f>
        <v>1022958.4952726417</v>
      </c>
      <c r="AJ23" s="86">
        <f ca="1">AJ18*12*'Revenus récurrents'!$C$3*$C$22</f>
        <v>1022958.4952726417</v>
      </c>
      <c r="AK23" s="86">
        <f ca="1">AK18*12*'Revenus récurrents'!$C$3*$C$22</f>
        <v>1022958.4952726417</v>
      </c>
      <c r="AL23" s="86">
        <f ca="1">AL18*12*'Revenus récurrents'!$C$3*$C$22</f>
        <v>1022958.4952726417</v>
      </c>
      <c r="AM23" s="86">
        <f ca="1">AM18*12*'Revenus récurrents'!$C$3*$C$22</f>
        <v>1022958.4952726417</v>
      </c>
      <c r="AN23" s="86">
        <f ca="1">AN18*12*'Revenus récurrents'!$C$3*$C$22</f>
        <v>1022958.4952726417</v>
      </c>
      <c r="AO23" s="86">
        <f ca="1">AO18*12*'Revenus récurrents'!$C$3*$C$22</f>
        <v>1022958.4952726417</v>
      </c>
      <c r="AP23" s="86">
        <f ca="1">AP18*12*'Revenus récurrents'!$C$3*$C$22</f>
        <v>1022958.4952726417</v>
      </c>
      <c r="AQ23" s="86">
        <f ca="1">AQ18*12*'Revenus récurrents'!$C$3*$C$22</f>
        <v>1022958.4952726417</v>
      </c>
      <c r="AR23" s="86">
        <f ca="1">AR18*12*'Revenus récurrents'!$C$3*$C$22</f>
        <v>1022958.4952726417</v>
      </c>
      <c r="AS23" s="86">
        <f ca="1">AS18*12*'Revenus récurrents'!$C$3*$C$22</f>
        <v>1022958.4952726417</v>
      </c>
      <c r="AT23" s="86">
        <f ca="1">AT18*12*'Revenus récurrents'!$C$3*$C$22</f>
        <v>1022958.4952726417</v>
      </c>
      <c r="AU23" s="86">
        <f ca="1">AU18*12*'Revenus récurrents'!$C$3*$C$22</f>
        <v>1022958.4952726417</v>
      </c>
      <c r="AV23" s="86">
        <f ca="1">AV18*12*'Revenus récurrents'!$C$3*$C$22</f>
        <v>1022958.4952726417</v>
      </c>
      <c r="AW23" s="86">
        <f ca="1">AW18*12*'Revenus récurrents'!$C$3*$C$22</f>
        <v>1022958.4952726417</v>
      </c>
      <c r="AX23" s="86">
        <f ca="1">AX18*12*'Revenus récurrents'!$C$3*$C$22</f>
        <v>1022958.4952726417</v>
      </c>
      <c r="AY23" s="86">
        <f ca="1">AY18*12*'Revenus récurrents'!$C$3*$C$22</f>
        <v>1022958.4952726417</v>
      </c>
      <c r="AZ23" s="86">
        <f ca="1">AZ18*12*'Revenus récurrents'!$C$3*$C$22</f>
        <v>1022958.4952726417</v>
      </c>
    </row>
    <row r="24" spans="1:52">
      <c r="A24" s="87"/>
      <c r="B24" s="68"/>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row>
    <row r="25" spans="1:52">
      <c r="A25" s="151" t="s">
        <v>23</v>
      </c>
      <c r="C25" s="86">
        <f ca="1">SUM(C19:C21)+C23</f>
        <v>114073.51482503525</v>
      </c>
      <c r="D25" s="86">
        <f t="shared" ref="D25:AZ25" ca="1" si="8">SUM(D19:D21)+D23</f>
        <v>232962.33133126513</v>
      </c>
      <c r="E25" s="86">
        <f t="shared" ca="1" si="8"/>
        <v>328266.18213503849</v>
      </c>
      <c r="F25" s="86">
        <f t="shared" ca="1" si="8"/>
        <v>428058.92780394357</v>
      </c>
      <c r="G25" s="86">
        <f t="shared" ca="1" si="8"/>
        <v>2151884.858867785</v>
      </c>
      <c r="H25" s="86">
        <f t="shared" ca="1" si="8"/>
        <v>966634.16023438447</v>
      </c>
      <c r="I25" s="86">
        <f t="shared" ca="1" si="8"/>
        <v>971439.70744114835</v>
      </c>
      <c r="J25" s="86">
        <f t="shared" ca="1" si="8"/>
        <v>3996413.0893810773</v>
      </c>
      <c r="K25" s="86">
        <f t="shared" ca="1" si="8"/>
        <v>1109908.094303376</v>
      </c>
      <c r="L25" s="86">
        <f t="shared" ca="1" si="8"/>
        <v>963422.14860578149</v>
      </c>
      <c r="M25" s="86">
        <f t="shared" ca="1" si="8"/>
        <v>927341.14771444118</v>
      </c>
      <c r="N25" s="86">
        <f t="shared" ca="1" si="8"/>
        <v>4578756.1211518589</v>
      </c>
      <c r="O25" s="86">
        <f t="shared" ca="1" si="8"/>
        <v>920271.38403754309</v>
      </c>
      <c r="P25" s="86">
        <f t="shared" ca="1" si="8"/>
        <v>928289.85074950976</v>
      </c>
      <c r="Q25" s="86">
        <f t="shared" ca="1" si="8"/>
        <v>946034.08318980748</v>
      </c>
      <c r="R25" s="86">
        <f t="shared" ca="1" si="8"/>
        <v>959442.91620438127</v>
      </c>
      <c r="S25" s="86">
        <f t="shared" ca="1" si="8"/>
        <v>973266.36007283151</v>
      </c>
      <c r="T25" s="86">
        <f t="shared" ca="1" si="8"/>
        <v>984664.25635703874</v>
      </c>
      <c r="U25" s="86">
        <f t="shared" ca="1" si="8"/>
        <v>995325.49730321823</v>
      </c>
      <c r="V25" s="86">
        <f t="shared" ca="1" si="8"/>
        <v>1006594.4727429909</v>
      </c>
      <c r="W25" s="86">
        <f t="shared" ca="1" si="8"/>
        <v>1014853.67501791</v>
      </c>
      <c r="X25" s="86">
        <f t="shared" ca="1" si="8"/>
        <v>1022973.546140097</v>
      </c>
      <c r="Y25" s="86">
        <f t="shared" ca="1" si="8"/>
        <v>1026158.4952726417</v>
      </c>
      <c r="Z25" s="86">
        <f t="shared" ca="1" si="8"/>
        <v>1025958.4952726417</v>
      </c>
      <c r="AA25" s="86">
        <f t="shared" ca="1" si="8"/>
        <v>1025558.4952726417</v>
      </c>
      <c r="AB25" s="86">
        <f t="shared" ca="1" si="8"/>
        <v>1024758.4952726417</v>
      </c>
      <c r="AC25" s="86">
        <f t="shared" ca="1" si="8"/>
        <v>1024558.4952726417</v>
      </c>
      <c r="AD25" s="86">
        <f t="shared" ca="1" si="8"/>
        <v>1023558.4952726417</v>
      </c>
      <c r="AE25" s="86">
        <f t="shared" ca="1" si="8"/>
        <v>1022958.4952726417</v>
      </c>
      <c r="AF25" s="86">
        <f t="shared" ca="1" si="8"/>
        <v>1022958.4952726417</v>
      </c>
      <c r="AG25" s="86">
        <f t="shared" ca="1" si="8"/>
        <v>1022958.4952726417</v>
      </c>
      <c r="AH25" s="86">
        <f t="shared" ca="1" si="8"/>
        <v>1022958.4952726417</v>
      </c>
      <c r="AI25" s="86">
        <f t="shared" ca="1" si="8"/>
        <v>1022958.4952726417</v>
      </c>
      <c r="AJ25" s="86">
        <f t="shared" ca="1" si="8"/>
        <v>1022958.4952726417</v>
      </c>
      <c r="AK25" s="86">
        <f t="shared" ca="1" si="8"/>
        <v>1022958.4952726417</v>
      </c>
      <c r="AL25" s="86">
        <f t="shared" ca="1" si="8"/>
        <v>1022958.4952726417</v>
      </c>
      <c r="AM25" s="86">
        <f t="shared" ca="1" si="8"/>
        <v>1022958.4952726417</v>
      </c>
      <c r="AN25" s="86">
        <f t="shared" ca="1" si="8"/>
        <v>1022958.4952726417</v>
      </c>
      <c r="AO25" s="86">
        <f t="shared" ca="1" si="8"/>
        <v>1022958.4952726417</v>
      </c>
      <c r="AP25" s="86">
        <f t="shared" ca="1" si="8"/>
        <v>1024558.4952726417</v>
      </c>
      <c r="AQ25" s="86">
        <f t="shared" ca="1" si="8"/>
        <v>1025558.4952726417</v>
      </c>
      <c r="AR25" s="86">
        <f t="shared" ca="1" si="8"/>
        <v>1025958.4952726417</v>
      </c>
      <c r="AS25" s="86">
        <f t="shared" ca="1" si="8"/>
        <v>1026158.4952726417</v>
      </c>
      <c r="AT25" s="86">
        <f t="shared" ca="1" si="8"/>
        <v>1025958.4952726417</v>
      </c>
      <c r="AU25" s="86">
        <f t="shared" ca="1" si="8"/>
        <v>1025558.4952726417</v>
      </c>
      <c r="AV25" s="86">
        <f t="shared" ca="1" si="8"/>
        <v>1024758.4952726417</v>
      </c>
      <c r="AW25" s="86">
        <f t="shared" ca="1" si="8"/>
        <v>1024558.4952726417</v>
      </c>
      <c r="AX25" s="86">
        <f t="shared" ca="1" si="8"/>
        <v>1023558.4952726417</v>
      </c>
      <c r="AY25" s="86">
        <f t="shared" ca="1" si="8"/>
        <v>1022958.4952726417</v>
      </c>
      <c r="AZ25" s="86">
        <f t="shared" ca="1" si="8"/>
        <v>1022958.4952726417</v>
      </c>
    </row>
    <row r="26" spans="1:52">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row>
    <row r="27" spans="1:52">
      <c r="A27" s="151" t="s">
        <v>134</v>
      </c>
      <c r="C27" s="85">
        <f>SUM($C$14:C14)*SUM($C$17:C17)</f>
        <v>160</v>
      </c>
      <c r="D27" s="85">
        <f>SUM($C$14:D14)*SUM($C$17:D17)</f>
        <v>540</v>
      </c>
      <c r="E27" s="85">
        <f>SUM($C$14:E14)*SUM($C$17:E17)</f>
        <v>1095</v>
      </c>
      <c r="F27" s="85">
        <f>SUM($C$14:F14)*SUM($C$17:F17)</f>
        <v>1777.5</v>
      </c>
      <c r="G27" s="85">
        <f>SUM($C$14:G14)*SUM($C$17:G17)</f>
        <v>5030</v>
      </c>
      <c r="H27" s="85">
        <f>SUM($C$14:H14)*SUM($C$17:H17)</f>
        <v>6455</v>
      </c>
      <c r="I27" s="85">
        <f>SUM($C$14:I14)*SUM($C$17:I17)</f>
        <v>7665</v>
      </c>
      <c r="J27" s="85">
        <f>SUM($C$14:J14)*SUM($C$17:J17)</f>
        <v>13020.000000000002</v>
      </c>
      <c r="K27" s="85">
        <f>SUM($C$14:K14)*SUM($C$17:K17)</f>
        <v>14070.000000000002</v>
      </c>
      <c r="L27" s="85">
        <f>SUM($C$14:L14)*SUM($C$17:L17)</f>
        <v>14617.500000000002</v>
      </c>
      <c r="M27" s="85">
        <f>SUM($C$14:M14)*SUM($C$17:M17)</f>
        <v>14872.500000000002</v>
      </c>
      <c r="N27" s="85">
        <f>SUM($C$14:N14)*SUM($C$17:N17)</f>
        <v>19970</v>
      </c>
      <c r="O27" s="85">
        <f>SUM($C$14:O14)*SUM($C$17:O17)</f>
        <v>20000</v>
      </c>
      <c r="P27" s="85">
        <f>SUM($C$14:P14)*SUM($C$17:P17)</f>
        <v>20000</v>
      </c>
      <c r="Q27" s="85">
        <f>SUM($C$14:Q14)*SUM($C$17:Q17)</f>
        <v>20000</v>
      </c>
      <c r="R27" s="85">
        <f>SUM($C$14:R14)*SUM($C$17:R17)</f>
        <v>20000</v>
      </c>
      <c r="S27" s="85">
        <f>SUM($C$14:S14)*SUM($C$17:S17)</f>
        <v>20000</v>
      </c>
      <c r="T27" s="85">
        <f>SUM($C$14:T14)*SUM($C$17:T17)</f>
        <v>20000</v>
      </c>
      <c r="U27" s="85">
        <f>SUM($C$14:U14)*SUM($C$17:U17)</f>
        <v>20000</v>
      </c>
      <c r="V27" s="85">
        <f>SUM($C$14:V14)*SUM($C$17:V17)</f>
        <v>20000</v>
      </c>
      <c r="W27" s="85">
        <f>SUM($C$14:W14)*SUM($C$17:W17)</f>
        <v>20000</v>
      </c>
      <c r="X27" s="85">
        <f>SUM($C$14:X14)*SUM($C$17:X17)</f>
        <v>20000</v>
      </c>
      <c r="Y27" s="85">
        <f>SUM($C$14:Y14)*SUM($C$17:Y17)</f>
        <v>20000</v>
      </c>
      <c r="Z27" s="85">
        <f>SUM($C$14:Z14)*SUM($C$17:Z17)</f>
        <v>20000</v>
      </c>
      <c r="AA27" s="85">
        <f>SUM($C$14:AA14)*SUM($C$17:AA17)</f>
        <v>20000</v>
      </c>
      <c r="AB27" s="85">
        <f>SUM($C$14:AB14)*SUM($C$17:AB17)</f>
        <v>20000</v>
      </c>
      <c r="AC27" s="85">
        <f>SUM($C$14:AC14)*SUM($C$17:AC17)</f>
        <v>20000</v>
      </c>
      <c r="AD27" s="85">
        <f>SUM($C$14:AD14)*SUM($C$17:AD17)</f>
        <v>20000</v>
      </c>
      <c r="AE27" s="85">
        <f>SUM($C$14:AE14)*SUM($C$17:AE17)</f>
        <v>20000</v>
      </c>
      <c r="AF27" s="85">
        <f>SUM($C$14:AF14)*SUM($C$17:AF17)</f>
        <v>20000</v>
      </c>
      <c r="AG27" s="85">
        <f>SUM($C$14:AG14)*SUM($C$17:AG17)</f>
        <v>20000</v>
      </c>
      <c r="AH27" s="85">
        <f>SUM($C$14:AH14)*SUM($C$17:AH17)</f>
        <v>20000</v>
      </c>
      <c r="AI27" s="85">
        <f>SUM($C$14:AI14)*SUM($C$17:AI17)</f>
        <v>20000</v>
      </c>
      <c r="AJ27" s="85">
        <f>SUM($C$14:AJ14)*SUM($C$17:AJ17)</f>
        <v>20000</v>
      </c>
      <c r="AK27" s="85">
        <f>SUM($C$14:AK14)*SUM($C$17:AK17)</f>
        <v>20000</v>
      </c>
      <c r="AL27" s="85">
        <f>SUM($C$14:AL14)*SUM($C$17:AL17)</f>
        <v>20000</v>
      </c>
      <c r="AM27" s="85">
        <f>SUM($C$14:AM14)*SUM($C$17:AM17)</f>
        <v>20000</v>
      </c>
      <c r="AN27" s="85">
        <f>SUM($C$14:AN14)*SUM($C$17:AN17)</f>
        <v>20000</v>
      </c>
      <c r="AO27" s="85">
        <f>SUM($C$14:AO14)*SUM($C$17:AO17)</f>
        <v>20000</v>
      </c>
      <c r="AP27" s="85">
        <f>SUM($C$14:AP14)*SUM($C$17:AP17)</f>
        <v>20000</v>
      </c>
      <c r="AQ27" s="85">
        <f>SUM($C$14:AQ14)*SUM($C$17:AQ17)</f>
        <v>20000</v>
      </c>
      <c r="AR27" s="85">
        <f>SUM($C$14:AR14)*SUM($C$17:AR17)</f>
        <v>20000</v>
      </c>
      <c r="AS27" s="85">
        <f>SUM($C$14:AS14)*SUM($C$17:AS17)</f>
        <v>20000</v>
      </c>
      <c r="AT27" s="85">
        <f>SUM($C$14:AT14)*SUM($C$17:AT17)</f>
        <v>20000</v>
      </c>
      <c r="AU27" s="85">
        <f>SUM($C$14:AU14)*SUM($C$17:AU17)</f>
        <v>20000</v>
      </c>
      <c r="AV27" s="85">
        <f>SUM($C$14:AV14)*SUM($C$17:AV17)</f>
        <v>20000</v>
      </c>
      <c r="AW27" s="85">
        <f>SUM($C$14:AW14)*SUM($C$17:AW17)</f>
        <v>20000</v>
      </c>
      <c r="AX27" s="85">
        <f>SUM($C$14:AX14)*SUM($C$17:AX17)</f>
        <v>20000</v>
      </c>
      <c r="AY27" s="85">
        <f>SUM($C$14:AY14)*SUM($C$17:AY17)</f>
        <v>20000</v>
      </c>
      <c r="AZ27" s="85">
        <f>SUM($C$14:AZ14)*SUM($C$17:AZ17)</f>
        <v>20000</v>
      </c>
    </row>
    <row r="28" spans="1:52">
      <c r="A28" s="151" t="s">
        <v>135</v>
      </c>
      <c r="C28" s="4">
        <f>IFERROR(C18/C27,0)</f>
        <v>4.6575632911392405E-2</v>
      </c>
      <c r="D28" s="4">
        <f>IFERROR(D18/D27,0)</f>
        <v>0.15045176347866854</v>
      </c>
      <c r="E28" s="4">
        <f t="shared" ref="E28:AZ28" si="9">IFERROR(E18/E27,0)</f>
        <v>0.33726671701057748</v>
      </c>
      <c r="F28" s="4">
        <f>IFERROR(F18/F27,0)</f>
        <v>0.62295226673075899</v>
      </c>
      <c r="G28" s="4">
        <f t="shared" si="9"/>
        <v>0.48156971008443017</v>
      </c>
      <c r="H28" s="4">
        <f t="shared" si="9"/>
        <v>0.66226729056932609</v>
      </c>
      <c r="I28" s="4">
        <f t="shared" si="9"/>
        <v>0.84148628276957571</v>
      </c>
      <c r="J28" s="4">
        <f t="shared" si="9"/>
        <v>0.66054801453824685</v>
      </c>
      <c r="K28" s="4">
        <f>IFERROR(K18/K27,0)</f>
        <v>0.74819968502896905</v>
      </c>
      <c r="L28" s="4">
        <f t="shared" si="9"/>
        <v>0.82505602976935044</v>
      </c>
      <c r="M28" s="4">
        <f t="shared" si="9"/>
        <v>0.88415627178591871</v>
      </c>
      <c r="N28" s="4">
        <f t="shared" si="9"/>
        <v>0.69559901074515262</v>
      </c>
      <c r="O28" s="4">
        <f t="shared" si="9"/>
        <v>0.71565582468417799</v>
      </c>
      <c r="P28" s="4">
        <f t="shared" si="9"/>
        <v>0.73046392700649176</v>
      </c>
      <c r="Q28" s="4">
        <f t="shared" si="9"/>
        <v>0.7444267228935636</v>
      </c>
      <c r="R28" s="4">
        <f t="shared" si="9"/>
        <v>0.75497802732987906</v>
      </c>
      <c r="S28" s="4">
        <f t="shared" si="9"/>
        <v>0.76585558576138524</v>
      </c>
      <c r="T28" s="4">
        <f t="shared" si="9"/>
        <v>0.77482450002092651</v>
      </c>
      <c r="U28" s="4">
        <f t="shared" si="9"/>
        <v>0.78321374603284932</v>
      </c>
      <c r="V28" s="4">
        <f t="shared" si="9"/>
        <v>0.7908221861813256</v>
      </c>
      <c r="W28" s="4">
        <f t="shared" si="9"/>
        <v>0.7965343949234448</v>
      </c>
      <c r="X28" s="4">
        <f t="shared" si="9"/>
        <v>0.80260910033075239</v>
      </c>
      <c r="Y28" s="4">
        <f t="shared" si="9"/>
        <v>0.80495793314790831</v>
      </c>
      <c r="Z28" s="4">
        <f t="shared" si="9"/>
        <v>0.80495793314790831</v>
      </c>
      <c r="AA28" s="4">
        <f t="shared" si="9"/>
        <v>0.80495793314790831</v>
      </c>
      <c r="AB28" s="4">
        <f t="shared" si="9"/>
        <v>0.80495793314790831</v>
      </c>
      <c r="AC28" s="4">
        <f t="shared" si="9"/>
        <v>0.80495793314790831</v>
      </c>
      <c r="AD28" s="4">
        <f t="shared" si="9"/>
        <v>0.80495793314790831</v>
      </c>
      <c r="AE28" s="4">
        <f t="shared" si="9"/>
        <v>0.80495793314790831</v>
      </c>
      <c r="AF28" s="4">
        <f t="shared" si="9"/>
        <v>0.80495793314790831</v>
      </c>
      <c r="AG28" s="4">
        <f t="shared" si="9"/>
        <v>0.80495793314790831</v>
      </c>
      <c r="AH28" s="4">
        <f t="shared" si="9"/>
        <v>0.80495793314790831</v>
      </c>
      <c r="AI28" s="4">
        <f t="shared" si="9"/>
        <v>0.80495793314790831</v>
      </c>
      <c r="AJ28" s="4">
        <f t="shared" si="9"/>
        <v>0.80495793314790831</v>
      </c>
      <c r="AK28" s="4">
        <f t="shared" si="9"/>
        <v>0.80495793314790831</v>
      </c>
      <c r="AL28" s="4">
        <f t="shared" si="9"/>
        <v>0.80495793314790831</v>
      </c>
      <c r="AM28" s="4">
        <f t="shared" si="9"/>
        <v>0.80495793314790831</v>
      </c>
      <c r="AN28" s="4">
        <f t="shared" si="9"/>
        <v>0.80495793314790831</v>
      </c>
      <c r="AO28" s="4">
        <f t="shared" si="9"/>
        <v>0.80495793314790831</v>
      </c>
      <c r="AP28" s="4">
        <f t="shared" si="9"/>
        <v>0.80495793314790831</v>
      </c>
      <c r="AQ28" s="4">
        <f t="shared" si="9"/>
        <v>0.80495793314790831</v>
      </c>
      <c r="AR28" s="4">
        <f t="shared" si="9"/>
        <v>0.80495793314790831</v>
      </c>
      <c r="AS28" s="4">
        <f t="shared" si="9"/>
        <v>0.80495793314790831</v>
      </c>
      <c r="AT28" s="4">
        <f t="shared" si="9"/>
        <v>0.80495793314790831</v>
      </c>
      <c r="AU28" s="4">
        <f t="shared" si="9"/>
        <v>0.80495793314790831</v>
      </c>
      <c r="AV28" s="4">
        <f t="shared" si="9"/>
        <v>0.80495793314790831</v>
      </c>
      <c r="AW28" s="4">
        <f t="shared" si="9"/>
        <v>0.80495793314790831</v>
      </c>
      <c r="AX28" s="4">
        <f t="shared" si="9"/>
        <v>0.80495793314790831</v>
      </c>
      <c r="AY28" s="4">
        <f t="shared" si="9"/>
        <v>0.80495793314790831</v>
      </c>
      <c r="AZ28" s="4">
        <f t="shared" si="9"/>
        <v>0.80495793314790831</v>
      </c>
    </row>
    <row r="29" spans="1:52">
      <c r="B29" s="68"/>
      <c r="AG29" s="76"/>
      <c r="AH29" s="76"/>
      <c r="AI29" s="76"/>
      <c r="AJ29" s="76"/>
      <c r="AK29" s="76"/>
      <c r="AL29" s="76"/>
      <c r="AM29" s="76"/>
      <c r="AN29" s="76"/>
      <c r="AO29" s="76"/>
      <c r="AP29" s="76"/>
      <c r="AQ29" s="76"/>
      <c r="AR29" s="76"/>
      <c r="AS29" s="76"/>
      <c r="AT29" s="76"/>
      <c r="AU29" s="76"/>
      <c r="AV29" s="76"/>
      <c r="AW29" s="76"/>
      <c r="AX29" s="76"/>
      <c r="AY29" s="76"/>
      <c r="AZ29" s="76"/>
    </row>
    <row r="30" spans="1:52">
      <c r="A30" s="240" t="s">
        <v>44</v>
      </c>
      <c r="C30" s="241">
        <f ca="1">'Calcul de la réserve'!C15-C114/C115</f>
        <v>9.946254678341095</v>
      </c>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row>
    <row r="31" spans="1:52">
      <c r="A31" s="240" t="s">
        <v>69</v>
      </c>
      <c r="C31" s="241">
        <f ca="1">C30+'Calcul charges d''exploitation'!C7+'Calcul du coût du GC PM-PB'!C10</f>
        <v>12.972696120324343</v>
      </c>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row>
    <row r="32" spans="1:52">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row>
    <row r="33" spans="1:52">
      <c r="A33" s="151" t="s">
        <v>68</v>
      </c>
      <c r="B33" s="242"/>
      <c r="C33" s="86">
        <f ca="1">C18*$C$31*12*'Revenus récurrents'!$C$3</f>
        <v>1212.6969231189805</v>
      </c>
      <c r="D33" s="86">
        <f ca="1">D18*$C$31*12*'Revenus récurrents'!$C$3</f>
        <v>13221.008066811495</v>
      </c>
      <c r="E33" s="86">
        <f ca="1">E18*$C$31*12*'Revenus récurrents'!$C$3</f>
        <v>60098.153992099607</v>
      </c>
      <c r="F33" s="86">
        <f ca="1">F18*$C$31*12*'Revenus récurrents'!$C$3</f>
        <v>180192.99660879755</v>
      </c>
      <c r="G33" s="86">
        <f ca="1">G18*$C$31*12*'Revenus récurrents'!$C$3</f>
        <v>394185.52792300395</v>
      </c>
      <c r="H33" s="86">
        <f ca="1">H18*$C$31*12*'Revenus récurrents'!$C$3</f>
        <v>695669.68743950373</v>
      </c>
      <c r="I33" s="86">
        <f ca="1">I18*$C$31*12*'Revenus récurrents'!$C$3</f>
        <v>1049621.5237798747</v>
      </c>
      <c r="J33" s="86">
        <f ca="1">J18*$C$31*12*'Revenus récurrents'!$C$3</f>
        <v>1399551.5628815084</v>
      </c>
      <c r="K33" s="86">
        <f ca="1">K18*$C$31*12*'Revenus récurrents'!$C$3</f>
        <v>1713109.5900760686</v>
      </c>
      <c r="L33" s="86">
        <f ca="1">L18*$C$31*12*'Revenus récurrents'!$C$3</f>
        <v>1962592.220133696</v>
      </c>
      <c r="M33" s="86">
        <f ca="1">M18*$C$31*12*'Revenus récurrents'!$C$3</f>
        <v>2139865.798071193</v>
      </c>
      <c r="N33" s="86">
        <f ca="1">N18*$C$31*12*'Revenus récurrents'!$C$3</f>
        <v>2260531.4228568091</v>
      </c>
      <c r="O33" s="86">
        <f ca="1">O18*$C$31*12*'Revenus récurrents'!$C$3</f>
        <v>2329205.1077914531</v>
      </c>
      <c r="P33" s="86">
        <f ca="1">P18*$C$31*12*'Revenus récurrents'!$C$3</f>
        <v>2377400.2127234261</v>
      </c>
      <c r="Q33" s="86">
        <f ca="1">Q18*$C$31*12*'Revenus récurrents'!$C$3</f>
        <v>2422844.1459347145</v>
      </c>
      <c r="R33" s="86">
        <f ca="1">R18*$C$31*12*'Revenus récurrents'!$C$3</f>
        <v>2457184.8881452242</v>
      </c>
      <c r="S33" s="86">
        <f ca="1">S18*$C$31*12*'Revenus récurrents'!$C$3</f>
        <v>2492587.47104203</v>
      </c>
      <c r="T33" s="86">
        <f ca="1">T18*$C$31*12*'Revenus récurrents'!$C$3</f>
        <v>2521778.0961779137</v>
      </c>
      <c r="U33" s="86">
        <f ca="1">U18*$C$31*12*'Revenus récurrents'!$C$3</f>
        <v>2549082.1073904438</v>
      </c>
      <c r="V33" s="86">
        <f ca="1">V18*$C$31*12*'Revenus récurrents'!$C$3</f>
        <v>2573844.8732967749</v>
      </c>
      <c r="W33" s="86">
        <f ca="1">W18*$C$31*12*'Revenus récurrents'!$C$3</f>
        <v>2592436.0805782732</v>
      </c>
      <c r="X33" s="86">
        <f ca="1">X18*$C$31*12*'Revenus récurrents'!$C$3</f>
        <v>2612207.0855432269</v>
      </c>
      <c r="Y33" s="86">
        <f ca="1">Y18*$C$31*12*'Revenus récurrents'!$C$3</f>
        <v>2619851.7007428338</v>
      </c>
      <c r="Z33" s="86">
        <f ca="1">Z18*$C$31*12*'Revenus récurrents'!$C$3</f>
        <v>2619851.7007428338</v>
      </c>
      <c r="AA33" s="86">
        <f ca="1">AA18*$C$31*12*'Revenus récurrents'!$C$3</f>
        <v>2619851.7007428338</v>
      </c>
      <c r="AB33" s="86">
        <f ca="1">AB18*$C$31*12*'Revenus récurrents'!$C$3</f>
        <v>2619851.7007428338</v>
      </c>
      <c r="AC33" s="86">
        <f ca="1">AC18*$C$31*12*'Revenus récurrents'!$C$3</f>
        <v>2619851.7007428338</v>
      </c>
      <c r="AD33" s="86">
        <f ca="1">AD18*$C$31*12*'Revenus récurrents'!$C$3</f>
        <v>2619851.7007428338</v>
      </c>
      <c r="AE33" s="86">
        <f ca="1">AE18*$C$31*12*'Revenus récurrents'!$C$3</f>
        <v>2619851.7007428338</v>
      </c>
      <c r="AF33" s="86">
        <f ca="1">AF18*$C$31*12*'Revenus récurrents'!$C$3</f>
        <v>2619851.7007428338</v>
      </c>
      <c r="AG33" s="86">
        <f ca="1">AG18*$C$31*12*'Revenus récurrents'!$C$3</f>
        <v>2619851.7007428338</v>
      </c>
      <c r="AH33" s="86">
        <f ca="1">AH18*$C$31*12*'Revenus récurrents'!$C$3</f>
        <v>2619851.7007428338</v>
      </c>
      <c r="AI33" s="86">
        <f ca="1">AI18*$C$31*12*'Revenus récurrents'!$C$3</f>
        <v>2619851.7007428338</v>
      </c>
      <c r="AJ33" s="86">
        <f ca="1">AJ18*$C$31*12*'Revenus récurrents'!$C$3</f>
        <v>2619851.7007428338</v>
      </c>
      <c r="AK33" s="86">
        <f ca="1">AK18*$C$31*12*'Revenus récurrents'!$C$3</f>
        <v>2619851.7007428338</v>
      </c>
      <c r="AL33" s="86">
        <f ca="1">AL18*$C$31*12*'Revenus récurrents'!$C$3</f>
        <v>2619851.7007428338</v>
      </c>
      <c r="AM33" s="86">
        <f ca="1">AM18*$C$31*12*'Revenus récurrents'!$C$3</f>
        <v>2619851.7007428338</v>
      </c>
      <c r="AN33" s="86">
        <f ca="1">AN18*$C$31*12*'Revenus récurrents'!$C$3</f>
        <v>2619851.7007428338</v>
      </c>
      <c r="AO33" s="86">
        <f ca="1">AO18*$C$31*12*'Revenus récurrents'!$C$3</f>
        <v>2619851.7007428338</v>
      </c>
      <c r="AP33" s="86">
        <f ca="1">AP18*$C$31*12*'Revenus récurrents'!$C$3</f>
        <v>2619851.7007428338</v>
      </c>
      <c r="AQ33" s="86">
        <f ca="1">AQ18*$C$31*12*'Revenus récurrents'!$C$3</f>
        <v>2619851.7007428338</v>
      </c>
      <c r="AR33" s="86">
        <f ca="1">AR18*$C$31*12*'Revenus récurrents'!$C$3</f>
        <v>2619851.7007428338</v>
      </c>
      <c r="AS33" s="86">
        <f ca="1">AS18*$C$31*12*'Revenus récurrents'!$C$3</f>
        <v>2619851.7007428338</v>
      </c>
      <c r="AT33" s="86">
        <f ca="1">AT18*$C$31*12*'Revenus récurrents'!$C$3</f>
        <v>2619851.7007428338</v>
      </c>
      <c r="AU33" s="86">
        <f ca="1">AU18*$C$31*12*'Revenus récurrents'!$C$3</f>
        <v>2619851.7007428338</v>
      </c>
      <c r="AV33" s="86">
        <f ca="1">AV18*$C$31*12*'Revenus récurrents'!$C$3</f>
        <v>2619851.7007428338</v>
      </c>
      <c r="AW33" s="86">
        <f ca="1">AW18*$C$31*12*'Revenus récurrents'!$C$3</f>
        <v>2619851.7007428338</v>
      </c>
      <c r="AX33" s="86">
        <f ca="1">AX18*$C$31*12*'Revenus récurrents'!$C$3</f>
        <v>2619851.7007428338</v>
      </c>
      <c r="AY33" s="86">
        <f ca="1">AY18*$C$31*12*'Revenus récurrents'!$C$3</f>
        <v>2619851.7007428338</v>
      </c>
      <c r="AZ33" s="86">
        <f ca="1">AZ18*$C$31*12*'Revenus récurrents'!$C$3</f>
        <v>2619851.7007428338</v>
      </c>
    </row>
    <row r="34" spans="1:52">
      <c r="A34" s="151" t="s">
        <v>12</v>
      </c>
      <c r="B34" s="242"/>
      <c r="C34" s="86">
        <f t="shared" ref="C34:AH34" ca="1" si="10">C33-C25</f>
        <v>-112860.81790191626</v>
      </c>
      <c r="D34" s="86">
        <f t="shared" ca="1" si="10"/>
        <v>-219741.32326445365</v>
      </c>
      <c r="E34" s="86">
        <f t="shared" ca="1" si="10"/>
        <v>-268168.02814293886</v>
      </c>
      <c r="F34" s="86">
        <f t="shared" ca="1" si="10"/>
        <v>-247865.93119514603</v>
      </c>
      <c r="G34" s="86">
        <f t="shared" ca="1" si="10"/>
        <v>-1757699.330944781</v>
      </c>
      <c r="H34" s="86">
        <f t="shared" ca="1" si="10"/>
        <v>-270964.47279488074</v>
      </c>
      <c r="I34" s="86">
        <f t="shared" ca="1" si="10"/>
        <v>78181.816338726319</v>
      </c>
      <c r="J34" s="86">
        <f t="shared" ca="1" si="10"/>
        <v>-2596861.526499569</v>
      </c>
      <c r="K34" s="86">
        <f t="shared" ca="1" si="10"/>
        <v>603201.49577269261</v>
      </c>
      <c r="L34" s="86">
        <f t="shared" ca="1" si="10"/>
        <v>999170.07152791449</v>
      </c>
      <c r="M34" s="86">
        <f t="shared" ca="1" si="10"/>
        <v>1212524.6503567519</v>
      </c>
      <c r="N34" s="86">
        <f t="shared" ca="1" si="10"/>
        <v>-2318224.6982950498</v>
      </c>
      <c r="O34" s="86">
        <f t="shared" ca="1" si="10"/>
        <v>1408933.72375391</v>
      </c>
      <c r="P34" s="86">
        <f t="shared" ca="1" si="10"/>
        <v>1449110.3619739162</v>
      </c>
      <c r="Q34" s="86">
        <f t="shared" ca="1" si="10"/>
        <v>1476810.0627449071</v>
      </c>
      <c r="R34" s="86">
        <f t="shared" ca="1" si="10"/>
        <v>1497741.9719408429</v>
      </c>
      <c r="S34" s="86">
        <f t="shared" ca="1" si="10"/>
        <v>1519321.1109691984</v>
      </c>
      <c r="T34" s="86">
        <f t="shared" ca="1" si="10"/>
        <v>1537113.8398208749</v>
      </c>
      <c r="U34" s="86">
        <f t="shared" ca="1" si="10"/>
        <v>1553756.6100872257</v>
      </c>
      <c r="V34" s="86">
        <f t="shared" ca="1" si="10"/>
        <v>1567250.4005537839</v>
      </c>
      <c r="W34" s="86">
        <f t="shared" ca="1" si="10"/>
        <v>1577582.4055603631</v>
      </c>
      <c r="X34" s="86">
        <f t="shared" ca="1" si="10"/>
        <v>1589233.5394031298</v>
      </c>
      <c r="Y34" s="86">
        <f t="shared" ca="1" si="10"/>
        <v>1593693.2054701922</v>
      </c>
      <c r="Z34" s="86">
        <f t="shared" ca="1" si="10"/>
        <v>1593893.2054701922</v>
      </c>
      <c r="AA34" s="86">
        <f t="shared" ca="1" si="10"/>
        <v>1594293.2054701922</v>
      </c>
      <c r="AB34" s="86">
        <f t="shared" ca="1" si="10"/>
        <v>1595093.2054701922</v>
      </c>
      <c r="AC34" s="86">
        <f t="shared" ca="1" si="10"/>
        <v>1595293.2054701922</v>
      </c>
      <c r="AD34" s="86">
        <f t="shared" ca="1" si="10"/>
        <v>1596293.2054701922</v>
      </c>
      <c r="AE34" s="86">
        <f t="shared" ca="1" si="10"/>
        <v>1596893.2054701922</v>
      </c>
      <c r="AF34" s="86">
        <f t="shared" ca="1" si="10"/>
        <v>1596893.2054701922</v>
      </c>
      <c r="AG34" s="86">
        <f t="shared" ca="1" si="10"/>
        <v>1596893.2054701922</v>
      </c>
      <c r="AH34" s="86">
        <f t="shared" ca="1" si="10"/>
        <v>1596893.2054701922</v>
      </c>
      <c r="AI34" s="86">
        <f t="shared" ref="AI34:AZ34" ca="1" si="11">AI33-AI25</f>
        <v>1596893.2054701922</v>
      </c>
      <c r="AJ34" s="86">
        <f t="shared" ca="1" si="11"/>
        <v>1596893.2054701922</v>
      </c>
      <c r="AK34" s="86">
        <f t="shared" ca="1" si="11"/>
        <v>1596893.2054701922</v>
      </c>
      <c r="AL34" s="86">
        <f t="shared" ca="1" si="11"/>
        <v>1596893.2054701922</v>
      </c>
      <c r="AM34" s="86">
        <f t="shared" ca="1" si="11"/>
        <v>1596893.2054701922</v>
      </c>
      <c r="AN34" s="86">
        <f t="shared" ca="1" si="11"/>
        <v>1596893.2054701922</v>
      </c>
      <c r="AO34" s="86">
        <f t="shared" ca="1" si="11"/>
        <v>1596893.2054701922</v>
      </c>
      <c r="AP34" s="86">
        <f t="shared" ca="1" si="11"/>
        <v>1595293.2054701922</v>
      </c>
      <c r="AQ34" s="86">
        <f t="shared" ca="1" si="11"/>
        <v>1594293.2054701922</v>
      </c>
      <c r="AR34" s="86">
        <f t="shared" ca="1" si="11"/>
        <v>1593893.2054701922</v>
      </c>
      <c r="AS34" s="86">
        <f t="shared" ca="1" si="11"/>
        <v>1593693.2054701922</v>
      </c>
      <c r="AT34" s="86">
        <f t="shared" ca="1" si="11"/>
        <v>1593893.2054701922</v>
      </c>
      <c r="AU34" s="86">
        <f t="shared" ca="1" si="11"/>
        <v>1594293.2054701922</v>
      </c>
      <c r="AV34" s="86">
        <f t="shared" ca="1" si="11"/>
        <v>1595093.2054701922</v>
      </c>
      <c r="AW34" s="86">
        <f t="shared" ca="1" si="11"/>
        <v>1595293.2054701922</v>
      </c>
      <c r="AX34" s="86">
        <f t="shared" ca="1" si="11"/>
        <v>1596293.2054701922</v>
      </c>
      <c r="AY34" s="86">
        <f t="shared" ca="1" si="11"/>
        <v>1596893.2054701922</v>
      </c>
      <c r="AZ34" s="86">
        <f t="shared" ca="1" si="11"/>
        <v>1596893.2054701922</v>
      </c>
    </row>
    <row r="36" spans="1:52">
      <c r="A36" s="240" t="s">
        <v>41</v>
      </c>
      <c r="C36" s="208">
        <f ca="1">SUMPRODUCT((OFFSET(C34,,,1,Hypothèses!C6)),(OFFSET(C10,,,1,Hypothèses!C6)))</f>
        <v>3.3469405025243759E-10</v>
      </c>
    </row>
    <row r="37" spans="1:52">
      <c r="A37" s="87"/>
      <c r="B37" s="68"/>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row>
    <row r="38" spans="1:52">
      <c r="A38" s="243" t="s">
        <v>21</v>
      </c>
      <c r="B38" s="244"/>
      <c r="C38" s="85"/>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row>
    <row r="39" spans="1:52" hidden="1" outlineLevel="1">
      <c r="A39" s="180"/>
      <c r="B39" s="245"/>
      <c r="C39" s="87"/>
      <c r="D39" s="87"/>
      <c r="E39" s="87"/>
      <c r="F39" s="87"/>
      <c r="G39" s="87"/>
      <c r="H39" s="87"/>
      <c r="I39" s="87"/>
      <c r="J39" s="87"/>
      <c r="K39" s="87"/>
      <c r="L39" s="87"/>
      <c r="M39" s="87"/>
      <c r="N39" s="87"/>
      <c r="O39" s="87"/>
      <c r="P39" s="87"/>
      <c r="Q39" s="87"/>
      <c r="R39" s="87"/>
      <c r="S39" s="87"/>
      <c r="T39" s="87"/>
      <c r="U39" s="87"/>
      <c r="V39" s="87"/>
      <c r="X39" s="87"/>
      <c r="Y39" s="87"/>
      <c r="Z39" s="87"/>
      <c r="AA39" s="87"/>
      <c r="AB39" s="87"/>
      <c r="AC39" s="87"/>
      <c r="AD39" s="87"/>
      <c r="AE39" s="87"/>
      <c r="AF39" s="87"/>
    </row>
    <row r="40" spans="1:52" hidden="1" outlineLevel="1">
      <c r="A40" s="180" t="s">
        <v>115</v>
      </c>
      <c r="B40" s="245"/>
      <c r="C40" s="87"/>
      <c r="D40" s="87"/>
      <c r="E40" s="87"/>
      <c r="F40" s="87"/>
      <c r="G40" s="87"/>
      <c r="H40" s="87"/>
      <c r="I40" s="87"/>
      <c r="J40" s="87"/>
      <c r="K40" s="87"/>
      <c r="L40" s="87"/>
      <c r="M40" s="87"/>
      <c r="N40" s="87"/>
      <c r="O40" s="87"/>
      <c r="P40" s="87"/>
      <c r="Q40" s="87"/>
      <c r="R40" s="87"/>
      <c r="S40" s="87"/>
      <c r="T40" s="87"/>
      <c r="U40" s="87"/>
      <c r="V40" s="87"/>
      <c r="X40" s="87"/>
      <c r="Y40" s="87"/>
      <c r="Z40" s="87"/>
      <c r="AA40" s="87"/>
      <c r="AB40" s="87"/>
      <c r="AC40" s="87"/>
      <c r="AD40" s="87"/>
      <c r="AE40" s="87"/>
      <c r="AF40" s="87"/>
    </row>
    <row r="41" spans="1:52" hidden="1" outlineLevel="1">
      <c r="A41" s="87" t="s">
        <v>105</v>
      </c>
      <c r="B41" s="68"/>
      <c r="C41" s="246">
        <f t="shared" ref="C41:AH41" ca="1" si="12">$C$13*C$11*$C$2</f>
        <v>1120000</v>
      </c>
      <c r="D41" s="246">
        <f t="shared" ca="1" si="12"/>
        <v>1255584.9782003958</v>
      </c>
      <c r="E41" s="246">
        <f t="shared" ca="1" si="12"/>
        <v>1396823.4947923587</v>
      </c>
      <c r="F41" s="246">
        <f t="shared" ca="1" si="12"/>
        <v>1538931.2739066789</v>
      </c>
      <c r="G41" s="246">
        <f t="shared" ca="1" si="12"/>
        <v>1605305.8047847031</v>
      </c>
      <c r="H41" s="246">
        <f t="shared" ca="1" si="12"/>
        <v>1653648.3861811485</v>
      </c>
      <c r="I41" s="246">
        <f t="shared" ca="1" si="12"/>
        <v>1682306.9175729833</v>
      </c>
      <c r="J41" s="246">
        <f t="shared" ca="1" si="12"/>
        <v>1692613.5001569968</v>
      </c>
      <c r="K41" s="246">
        <f t="shared" ca="1" si="12"/>
        <v>1688253.7088911121</v>
      </c>
      <c r="L41" s="246">
        <f t="shared" ca="1" si="12"/>
        <v>1669701.3181116453</v>
      </c>
      <c r="M41" s="246">
        <f t="shared" ca="1" si="12"/>
        <v>1638841.517741563</v>
      </c>
      <c r="N41" s="246">
        <f t="shared" ca="1" si="12"/>
        <v>1596662.4134283185</v>
      </c>
      <c r="O41" s="246">
        <f t="shared" ca="1" si="12"/>
        <v>1544954.0958536319</v>
      </c>
      <c r="P41" s="246">
        <f t="shared" ca="1" si="12"/>
        <v>1485905.7302007112</v>
      </c>
      <c r="Q41" s="246">
        <f t="shared" ca="1" si="12"/>
        <v>1417955.2017866299</v>
      </c>
      <c r="R41" s="246">
        <f t="shared" ca="1" si="12"/>
        <v>1341509.3030824172</v>
      </c>
      <c r="S41" s="246">
        <f t="shared" ca="1" si="12"/>
        <v>1256491.8939610729</v>
      </c>
      <c r="T41" s="246">
        <f t="shared" ca="1" si="12"/>
        <v>1161431.2884370608</v>
      </c>
      <c r="U41" s="246">
        <f t="shared" ca="1" si="12"/>
        <v>1057265.2498931387</v>
      </c>
      <c r="V41" s="246">
        <f t="shared" ca="1" si="12"/>
        <v>941801.45257934229</v>
      </c>
      <c r="W41" s="246">
        <f t="shared" ca="1" si="12"/>
        <v>815978.63200411631</v>
      </c>
      <c r="X41" s="246">
        <f t="shared" ca="1" si="12"/>
        <v>678071.55395599024</v>
      </c>
      <c r="Y41" s="246">
        <f t="shared" ca="1" si="12"/>
        <v>527803.94541873538</v>
      </c>
      <c r="Z41" s="246">
        <f t="shared" ca="1" si="12"/>
        <v>448000</v>
      </c>
      <c r="AA41" s="246">
        <f t="shared" ca="1" si="12"/>
        <v>448000</v>
      </c>
      <c r="AB41" s="246">
        <f t="shared" ca="1" si="12"/>
        <v>448000</v>
      </c>
      <c r="AC41" s="246">
        <f t="shared" ca="1" si="12"/>
        <v>448000</v>
      </c>
      <c r="AD41" s="246">
        <f t="shared" ca="1" si="12"/>
        <v>448000</v>
      </c>
      <c r="AE41" s="246">
        <f t="shared" ca="1" si="12"/>
        <v>448000</v>
      </c>
      <c r="AF41" s="246">
        <f t="shared" ca="1" si="12"/>
        <v>448000</v>
      </c>
      <c r="AG41" s="246">
        <f t="shared" ca="1" si="12"/>
        <v>448000</v>
      </c>
      <c r="AH41" s="246">
        <f t="shared" ca="1" si="12"/>
        <v>448000</v>
      </c>
      <c r="AI41" s="246">
        <f t="shared" ref="AI41:AZ41" ca="1" si="13">$C$13*AI$11*$C$2</f>
        <v>448000</v>
      </c>
      <c r="AJ41" s="246">
        <f t="shared" ca="1" si="13"/>
        <v>448000</v>
      </c>
      <c r="AK41" s="246">
        <f t="shared" ca="1" si="13"/>
        <v>448000</v>
      </c>
      <c r="AL41" s="246">
        <f t="shared" ca="1" si="13"/>
        <v>448000</v>
      </c>
      <c r="AM41" s="246">
        <f t="shared" ca="1" si="13"/>
        <v>448000</v>
      </c>
      <c r="AN41" s="246">
        <f t="shared" ca="1" si="13"/>
        <v>448000</v>
      </c>
      <c r="AO41" s="246">
        <f t="shared" ca="1" si="13"/>
        <v>448000</v>
      </c>
      <c r="AP41" s="246">
        <f t="shared" ca="1" si="13"/>
        <v>448000</v>
      </c>
      <c r="AQ41" s="246">
        <f t="shared" ca="1" si="13"/>
        <v>448000</v>
      </c>
      <c r="AR41" s="246">
        <f t="shared" ca="1" si="13"/>
        <v>448000</v>
      </c>
      <c r="AS41" s="246">
        <f t="shared" ca="1" si="13"/>
        <v>448000</v>
      </c>
      <c r="AT41" s="246">
        <f t="shared" ca="1" si="13"/>
        <v>448000</v>
      </c>
      <c r="AU41" s="246">
        <f t="shared" ca="1" si="13"/>
        <v>448000</v>
      </c>
      <c r="AV41" s="246">
        <f t="shared" ca="1" si="13"/>
        <v>448000</v>
      </c>
      <c r="AW41" s="246">
        <f t="shared" ca="1" si="13"/>
        <v>448000</v>
      </c>
      <c r="AX41" s="246">
        <f t="shared" ca="1" si="13"/>
        <v>448000</v>
      </c>
      <c r="AY41" s="246">
        <f t="shared" ca="1" si="13"/>
        <v>448000</v>
      </c>
      <c r="AZ41" s="246">
        <f t="shared" ca="1" si="13"/>
        <v>448000</v>
      </c>
    </row>
    <row r="42" spans="1:52" hidden="1" outlineLevel="1">
      <c r="A42" s="180" t="s">
        <v>106</v>
      </c>
      <c r="B42" s="245"/>
      <c r="C42" s="246"/>
      <c r="D42" s="246">
        <f t="shared" ref="D42:AI42" ca="1" si="14">$D$13*C$11*$C$2</f>
        <v>1820000</v>
      </c>
      <c r="E42" s="246">
        <f t="shared" ca="1" si="14"/>
        <v>2040325.5895756432</v>
      </c>
      <c r="F42" s="246">
        <f t="shared" ca="1" si="14"/>
        <v>2269838.1790375831</v>
      </c>
      <c r="G42" s="246">
        <f t="shared" ca="1" si="14"/>
        <v>2500763.3200983531</v>
      </c>
      <c r="H42" s="246">
        <f t="shared" ca="1" si="14"/>
        <v>2608621.9327751426</v>
      </c>
      <c r="I42" s="246">
        <f t="shared" ca="1" si="14"/>
        <v>2687178.6275443663</v>
      </c>
      <c r="J42" s="246">
        <f t="shared" ca="1" si="14"/>
        <v>2733748.7410560977</v>
      </c>
      <c r="K42" s="246">
        <f t="shared" ca="1" si="14"/>
        <v>2750496.93775512</v>
      </c>
      <c r="L42" s="246">
        <f t="shared" ca="1" si="14"/>
        <v>2743412.2769480571</v>
      </c>
      <c r="M42" s="246">
        <f t="shared" ca="1" si="14"/>
        <v>2713264.6419314239</v>
      </c>
      <c r="N42" s="246">
        <f t="shared" ca="1" si="14"/>
        <v>2663117.4663300398</v>
      </c>
      <c r="O42" s="246">
        <f t="shared" ca="1" si="14"/>
        <v>2594576.4218210173</v>
      </c>
      <c r="P42" s="246">
        <f t="shared" ca="1" si="14"/>
        <v>2510550.4057621518</v>
      </c>
      <c r="Q42" s="246">
        <f t="shared" ca="1" si="14"/>
        <v>2414596.8115761555</v>
      </c>
      <c r="R42" s="246">
        <f t="shared" ca="1" si="14"/>
        <v>2304177.2029032735</v>
      </c>
      <c r="S42" s="246">
        <f t="shared" ca="1" si="14"/>
        <v>2179952.6175089278</v>
      </c>
      <c r="T42" s="246">
        <f t="shared" ca="1" si="14"/>
        <v>2041799.3276867436</v>
      </c>
      <c r="U42" s="246">
        <f t="shared" ca="1" si="14"/>
        <v>1887325.8437102234</v>
      </c>
      <c r="V42" s="246">
        <f t="shared" ca="1" si="14"/>
        <v>1718056.0310763502</v>
      </c>
      <c r="W42" s="246">
        <f t="shared" ca="1" si="14"/>
        <v>1530427.3604414312</v>
      </c>
      <c r="X42" s="246">
        <f t="shared" ca="1" si="14"/>
        <v>1325965.2770066892</v>
      </c>
      <c r="Y42" s="246">
        <f t="shared" ca="1" si="14"/>
        <v>1101866.2751784842</v>
      </c>
      <c r="Z42" s="246">
        <f t="shared" ca="1" si="14"/>
        <v>857681.41130544501</v>
      </c>
      <c r="AA42" s="246">
        <f t="shared" ca="1" si="14"/>
        <v>728000</v>
      </c>
      <c r="AB42" s="246">
        <f t="shared" ca="1" si="14"/>
        <v>728000</v>
      </c>
      <c r="AC42" s="246">
        <f t="shared" ca="1" si="14"/>
        <v>728000</v>
      </c>
      <c r="AD42" s="246">
        <f t="shared" ca="1" si="14"/>
        <v>728000</v>
      </c>
      <c r="AE42" s="246">
        <f t="shared" ca="1" si="14"/>
        <v>728000</v>
      </c>
      <c r="AF42" s="246">
        <f t="shared" ca="1" si="14"/>
        <v>728000</v>
      </c>
      <c r="AG42" s="246">
        <f t="shared" ca="1" si="14"/>
        <v>728000</v>
      </c>
      <c r="AH42" s="246">
        <f t="shared" ca="1" si="14"/>
        <v>728000</v>
      </c>
      <c r="AI42" s="246">
        <f t="shared" ca="1" si="14"/>
        <v>728000</v>
      </c>
      <c r="AJ42" s="246">
        <f t="shared" ref="AJ42:AZ42" ca="1" si="15">$D$13*AI$11*$C$2</f>
        <v>728000</v>
      </c>
      <c r="AK42" s="246">
        <f t="shared" ca="1" si="15"/>
        <v>728000</v>
      </c>
      <c r="AL42" s="246">
        <f t="shared" ca="1" si="15"/>
        <v>728000</v>
      </c>
      <c r="AM42" s="246">
        <f t="shared" ca="1" si="15"/>
        <v>728000</v>
      </c>
      <c r="AN42" s="246">
        <f t="shared" ca="1" si="15"/>
        <v>728000</v>
      </c>
      <c r="AO42" s="246">
        <f t="shared" ca="1" si="15"/>
        <v>728000</v>
      </c>
      <c r="AP42" s="246">
        <f t="shared" ca="1" si="15"/>
        <v>728000</v>
      </c>
      <c r="AQ42" s="246">
        <f t="shared" ca="1" si="15"/>
        <v>728000</v>
      </c>
      <c r="AR42" s="246">
        <f t="shared" ca="1" si="15"/>
        <v>728000</v>
      </c>
      <c r="AS42" s="246">
        <f t="shared" ca="1" si="15"/>
        <v>728000</v>
      </c>
      <c r="AT42" s="246">
        <f t="shared" ca="1" si="15"/>
        <v>728000</v>
      </c>
      <c r="AU42" s="246">
        <f t="shared" ca="1" si="15"/>
        <v>728000</v>
      </c>
      <c r="AV42" s="246">
        <f t="shared" ca="1" si="15"/>
        <v>728000</v>
      </c>
      <c r="AW42" s="246">
        <f t="shared" ca="1" si="15"/>
        <v>728000</v>
      </c>
      <c r="AX42" s="246">
        <f t="shared" ca="1" si="15"/>
        <v>728000</v>
      </c>
      <c r="AY42" s="246">
        <f t="shared" ca="1" si="15"/>
        <v>728000</v>
      </c>
      <c r="AZ42" s="246">
        <f t="shared" ca="1" si="15"/>
        <v>728000</v>
      </c>
    </row>
    <row r="43" spans="1:52" hidden="1" outlineLevel="1">
      <c r="A43" s="87" t="s">
        <v>107</v>
      </c>
      <c r="B43" s="68"/>
      <c r="C43" s="246"/>
      <c r="D43" s="246"/>
      <c r="E43" s="246">
        <f t="shared" ref="E43:AZ43" ca="1" si="16">$E$13*C$11*$C$2</f>
        <v>2100000</v>
      </c>
      <c r="F43" s="246">
        <f t="shared" ca="1" si="16"/>
        <v>2354221.8341257419</v>
      </c>
      <c r="G43" s="246">
        <f t="shared" ca="1" si="16"/>
        <v>2619044.0527356728</v>
      </c>
      <c r="H43" s="246">
        <f t="shared" ca="1" si="16"/>
        <v>2885496.1385750226</v>
      </c>
      <c r="I43" s="246">
        <f t="shared" ca="1" si="16"/>
        <v>3009948.3839713181</v>
      </c>
      <c r="J43" s="246">
        <f t="shared" ca="1" si="16"/>
        <v>3100590.7240896532</v>
      </c>
      <c r="K43" s="246">
        <f t="shared" ca="1" si="16"/>
        <v>3154325.4704493433</v>
      </c>
      <c r="L43" s="246">
        <f t="shared" ca="1" si="16"/>
        <v>3173650.3127943687</v>
      </c>
      <c r="M43" s="246">
        <f t="shared" ca="1" si="16"/>
        <v>3165475.7041708347</v>
      </c>
      <c r="N43" s="246">
        <f t="shared" ca="1" si="16"/>
        <v>3130689.9714593352</v>
      </c>
      <c r="O43" s="246">
        <f t="shared" ca="1" si="16"/>
        <v>3072827.8457654309</v>
      </c>
      <c r="P43" s="246">
        <f t="shared" ca="1" si="16"/>
        <v>2993742.0251780972</v>
      </c>
      <c r="Q43" s="246">
        <f t="shared" ca="1" si="16"/>
        <v>2896788.9297255594</v>
      </c>
      <c r="R43" s="246">
        <f t="shared" ca="1" si="16"/>
        <v>2786073.2441263339</v>
      </c>
      <c r="S43" s="246">
        <f t="shared" ca="1" si="16"/>
        <v>2658666.003349931</v>
      </c>
      <c r="T43" s="246">
        <f t="shared" ca="1" si="16"/>
        <v>2515329.9432795318</v>
      </c>
      <c r="U43" s="246">
        <f t="shared" ca="1" si="16"/>
        <v>2355922.3011770123</v>
      </c>
      <c r="V43" s="246">
        <f t="shared" ca="1" si="16"/>
        <v>2177683.6658194885</v>
      </c>
      <c r="W43" s="246">
        <f t="shared" ca="1" si="16"/>
        <v>1982372.343549635</v>
      </c>
      <c r="X43" s="246">
        <f t="shared" ca="1" si="16"/>
        <v>1765877.7235862666</v>
      </c>
      <c r="Y43" s="246">
        <f t="shared" ca="1" si="16"/>
        <v>1529959.9350077184</v>
      </c>
      <c r="Z43" s="246">
        <f t="shared" ca="1" si="16"/>
        <v>1271384.1636674816</v>
      </c>
      <c r="AA43" s="246">
        <f t="shared" ca="1" si="16"/>
        <v>989632.39766012877</v>
      </c>
      <c r="AB43" s="246">
        <f t="shared" ca="1" si="16"/>
        <v>840000</v>
      </c>
      <c r="AC43" s="246">
        <f t="shared" ca="1" si="16"/>
        <v>840000</v>
      </c>
      <c r="AD43" s="246">
        <f t="shared" ca="1" si="16"/>
        <v>840000</v>
      </c>
      <c r="AE43" s="246">
        <f t="shared" ca="1" si="16"/>
        <v>840000</v>
      </c>
      <c r="AF43" s="246">
        <f t="shared" ca="1" si="16"/>
        <v>840000</v>
      </c>
      <c r="AG43" s="246">
        <f t="shared" ca="1" si="16"/>
        <v>840000</v>
      </c>
      <c r="AH43" s="246">
        <f t="shared" ca="1" si="16"/>
        <v>840000</v>
      </c>
      <c r="AI43" s="246">
        <f t="shared" ca="1" si="16"/>
        <v>840000</v>
      </c>
      <c r="AJ43" s="246">
        <f t="shared" ca="1" si="16"/>
        <v>840000</v>
      </c>
      <c r="AK43" s="246">
        <f t="shared" ca="1" si="16"/>
        <v>840000</v>
      </c>
      <c r="AL43" s="246">
        <f t="shared" ca="1" si="16"/>
        <v>840000</v>
      </c>
      <c r="AM43" s="246">
        <f t="shared" ca="1" si="16"/>
        <v>840000</v>
      </c>
      <c r="AN43" s="246">
        <f t="shared" ca="1" si="16"/>
        <v>840000</v>
      </c>
      <c r="AO43" s="246">
        <f t="shared" ca="1" si="16"/>
        <v>840000</v>
      </c>
      <c r="AP43" s="246">
        <f t="shared" ca="1" si="16"/>
        <v>840000</v>
      </c>
      <c r="AQ43" s="246">
        <f t="shared" ca="1" si="16"/>
        <v>840000</v>
      </c>
      <c r="AR43" s="246">
        <f t="shared" ca="1" si="16"/>
        <v>840000</v>
      </c>
      <c r="AS43" s="246">
        <f t="shared" ca="1" si="16"/>
        <v>840000</v>
      </c>
      <c r="AT43" s="246">
        <f t="shared" ca="1" si="16"/>
        <v>840000</v>
      </c>
      <c r="AU43" s="246">
        <f t="shared" ca="1" si="16"/>
        <v>840000</v>
      </c>
      <c r="AV43" s="246">
        <f t="shared" ca="1" si="16"/>
        <v>840000</v>
      </c>
      <c r="AW43" s="246">
        <f t="shared" ca="1" si="16"/>
        <v>840000</v>
      </c>
      <c r="AX43" s="246">
        <f t="shared" ca="1" si="16"/>
        <v>840000</v>
      </c>
      <c r="AY43" s="246">
        <f t="shared" ca="1" si="16"/>
        <v>840000</v>
      </c>
      <c r="AZ43" s="246">
        <f t="shared" ca="1" si="16"/>
        <v>840000</v>
      </c>
    </row>
    <row r="44" spans="1:52" hidden="1" outlineLevel="1">
      <c r="A44" s="180" t="s">
        <v>108</v>
      </c>
      <c r="B44" s="245"/>
      <c r="C44" s="246"/>
      <c r="D44" s="246"/>
      <c r="E44" s="246"/>
      <c r="F44" s="246">
        <f t="shared" ref="F44:AZ44" ca="1" si="17">$F$13*C$11*$C$2</f>
        <v>2240000</v>
      </c>
      <c r="G44" s="246">
        <f t="shared" ca="1" si="17"/>
        <v>2511169.9564007916</v>
      </c>
      <c r="H44" s="246">
        <f t="shared" ca="1" si="17"/>
        <v>2793646.9895847174</v>
      </c>
      <c r="I44" s="246">
        <f t="shared" ca="1" si="17"/>
        <v>3077862.5478133578</v>
      </c>
      <c r="J44" s="246">
        <f t="shared" ca="1" si="17"/>
        <v>3210611.6095694061</v>
      </c>
      <c r="K44" s="246">
        <f t="shared" ca="1" si="17"/>
        <v>3307296.7723622969</v>
      </c>
      <c r="L44" s="246">
        <f t="shared" ca="1" si="17"/>
        <v>3364613.8351459666</v>
      </c>
      <c r="M44" s="246">
        <f t="shared" ca="1" si="17"/>
        <v>3385227.0003139935</v>
      </c>
      <c r="N44" s="246">
        <f t="shared" ca="1" si="17"/>
        <v>3376507.4177822242</v>
      </c>
      <c r="O44" s="246">
        <f t="shared" ca="1" si="17"/>
        <v>3339402.6362232906</v>
      </c>
      <c r="P44" s="246">
        <f t="shared" ca="1" si="17"/>
        <v>3277683.0354831261</v>
      </c>
      <c r="Q44" s="246">
        <f t="shared" ca="1" si="17"/>
        <v>3193324.8268566369</v>
      </c>
      <c r="R44" s="246">
        <f t="shared" ca="1" si="17"/>
        <v>3089908.1917072637</v>
      </c>
      <c r="S44" s="246">
        <f t="shared" ca="1" si="17"/>
        <v>2971811.4604014223</v>
      </c>
      <c r="T44" s="246">
        <f t="shared" ca="1" si="17"/>
        <v>2835910.4035732597</v>
      </c>
      <c r="U44" s="246">
        <f t="shared" ca="1" si="17"/>
        <v>2683018.6061648345</v>
      </c>
      <c r="V44" s="246">
        <f t="shared" ca="1" si="17"/>
        <v>2512983.7879221458</v>
      </c>
      <c r="W44" s="246">
        <f t="shared" ca="1" si="17"/>
        <v>2322862.5768741216</v>
      </c>
      <c r="X44" s="246">
        <f t="shared" ca="1" si="17"/>
        <v>2114530.4997862773</v>
      </c>
      <c r="Y44" s="246">
        <f t="shared" ca="1" si="17"/>
        <v>1883602.9051586846</v>
      </c>
      <c r="Z44" s="246">
        <f t="shared" ca="1" si="17"/>
        <v>1631957.2640082326</v>
      </c>
      <c r="AA44" s="246">
        <f t="shared" ca="1" si="17"/>
        <v>1356143.1079119805</v>
      </c>
      <c r="AB44" s="246">
        <f t="shared" ca="1" si="17"/>
        <v>1055607.8908374708</v>
      </c>
      <c r="AC44" s="246">
        <f t="shared" ca="1" si="17"/>
        <v>896000</v>
      </c>
      <c r="AD44" s="246">
        <f t="shared" ca="1" si="17"/>
        <v>896000</v>
      </c>
      <c r="AE44" s="246">
        <f t="shared" ca="1" si="17"/>
        <v>896000</v>
      </c>
      <c r="AF44" s="246">
        <f t="shared" ca="1" si="17"/>
        <v>896000</v>
      </c>
      <c r="AG44" s="246">
        <f t="shared" ca="1" si="17"/>
        <v>896000</v>
      </c>
      <c r="AH44" s="246">
        <f t="shared" ca="1" si="17"/>
        <v>896000</v>
      </c>
      <c r="AI44" s="246">
        <f t="shared" ca="1" si="17"/>
        <v>896000</v>
      </c>
      <c r="AJ44" s="246">
        <f t="shared" ca="1" si="17"/>
        <v>896000</v>
      </c>
      <c r="AK44" s="246">
        <f t="shared" ca="1" si="17"/>
        <v>896000</v>
      </c>
      <c r="AL44" s="246">
        <f t="shared" ca="1" si="17"/>
        <v>896000</v>
      </c>
      <c r="AM44" s="246">
        <f t="shared" ca="1" si="17"/>
        <v>896000</v>
      </c>
      <c r="AN44" s="246">
        <f t="shared" ca="1" si="17"/>
        <v>896000</v>
      </c>
      <c r="AO44" s="246">
        <f t="shared" ca="1" si="17"/>
        <v>896000</v>
      </c>
      <c r="AP44" s="246">
        <f t="shared" ca="1" si="17"/>
        <v>896000</v>
      </c>
      <c r="AQ44" s="246">
        <f t="shared" ca="1" si="17"/>
        <v>896000</v>
      </c>
      <c r="AR44" s="246">
        <f t="shared" ca="1" si="17"/>
        <v>896000</v>
      </c>
      <c r="AS44" s="246">
        <f t="shared" ca="1" si="17"/>
        <v>896000</v>
      </c>
      <c r="AT44" s="246">
        <f t="shared" ca="1" si="17"/>
        <v>896000</v>
      </c>
      <c r="AU44" s="246">
        <f t="shared" ca="1" si="17"/>
        <v>896000</v>
      </c>
      <c r="AV44" s="246">
        <f t="shared" ca="1" si="17"/>
        <v>896000</v>
      </c>
      <c r="AW44" s="246">
        <f t="shared" ca="1" si="17"/>
        <v>896000</v>
      </c>
      <c r="AX44" s="246">
        <f t="shared" ca="1" si="17"/>
        <v>896000</v>
      </c>
      <c r="AY44" s="246">
        <f t="shared" ca="1" si="17"/>
        <v>896000</v>
      </c>
      <c r="AZ44" s="246">
        <f t="shared" ca="1" si="17"/>
        <v>896000</v>
      </c>
    </row>
    <row r="45" spans="1:52" hidden="1" outlineLevel="1">
      <c r="A45" s="87" t="s">
        <v>109</v>
      </c>
      <c r="B45" s="68"/>
      <c r="C45" s="246"/>
      <c r="D45" s="246"/>
      <c r="E45" s="246"/>
      <c r="F45" s="246"/>
      <c r="G45" s="246">
        <f t="shared" ref="G45:AZ45" ca="1" si="18">$G$13*C$11*$C$2</f>
        <v>2100000</v>
      </c>
      <c r="H45" s="246">
        <f t="shared" ca="1" si="18"/>
        <v>2354221.8341257419</v>
      </c>
      <c r="I45" s="246">
        <f t="shared" ca="1" si="18"/>
        <v>2619044.0527356728</v>
      </c>
      <c r="J45" s="246">
        <f t="shared" ca="1" si="18"/>
        <v>2885496.1385750226</v>
      </c>
      <c r="K45" s="246">
        <f t="shared" ca="1" si="18"/>
        <v>3009948.3839713181</v>
      </c>
      <c r="L45" s="246">
        <f t="shared" ca="1" si="18"/>
        <v>3100590.7240896532</v>
      </c>
      <c r="M45" s="246">
        <f t="shared" ca="1" si="18"/>
        <v>3154325.4704493433</v>
      </c>
      <c r="N45" s="246">
        <f t="shared" ca="1" si="18"/>
        <v>3173650.3127943687</v>
      </c>
      <c r="O45" s="246">
        <f t="shared" ca="1" si="18"/>
        <v>3165475.7041708347</v>
      </c>
      <c r="P45" s="246">
        <f t="shared" ca="1" si="18"/>
        <v>3130689.9714593352</v>
      </c>
      <c r="Q45" s="246">
        <f t="shared" ca="1" si="18"/>
        <v>3072827.8457654309</v>
      </c>
      <c r="R45" s="246">
        <f t="shared" ca="1" si="18"/>
        <v>2993742.0251780972</v>
      </c>
      <c r="S45" s="246">
        <f t="shared" ca="1" si="18"/>
        <v>2896788.9297255594</v>
      </c>
      <c r="T45" s="246">
        <f t="shared" ca="1" si="18"/>
        <v>2786073.2441263339</v>
      </c>
      <c r="U45" s="246">
        <f t="shared" ca="1" si="18"/>
        <v>2658666.003349931</v>
      </c>
      <c r="V45" s="246">
        <f t="shared" ca="1" si="18"/>
        <v>2515329.9432795318</v>
      </c>
      <c r="W45" s="246">
        <f t="shared" ca="1" si="18"/>
        <v>2355922.3011770123</v>
      </c>
      <c r="X45" s="246">
        <f t="shared" ca="1" si="18"/>
        <v>2177683.6658194885</v>
      </c>
      <c r="Y45" s="246">
        <f t="shared" ca="1" si="18"/>
        <v>1982372.343549635</v>
      </c>
      <c r="Z45" s="246">
        <f t="shared" ca="1" si="18"/>
        <v>1765877.7235862666</v>
      </c>
      <c r="AA45" s="246">
        <f t="shared" ca="1" si="18"/>
        <v>1529959.9350077184</v>
      </c>
      <c r="AB45" s="246">
        <f t="shared" ca="1" si="18"/>
        <v>1271384.1636674816</v>
      </c>
      <c r="AC45" s="246">
        <f t="shared" ca="1" si="18"/>
        <v>989632.39766012877</v>
      </c>
      <c r="AD45" s="246">
        <f t="shared" ca="1" si="18"/>
        <v>840000</v>
      </c>
      <c r="AE45" s="246">
        <f t="shared" ca="1" si="18"/>
        <v>840000</v>
      </c>
      <c r="AF45" s="246">
        <f t="shared" ca="1" si="18"/>
        <v>840000</v>
      </c>
      <c r="AG45" s="246">
        <f t="shared" ca="1" si="18"/>
        <v>840000</v>
      </c>
      <c r="AH45" s="246">
        <f t="shared" ca="1" si="18"/>
        <v>840000</v>
      </c>
      <c r="AI45" s="246">
        <f t="shared" ca="1" si="18"/>
        <v>840000</v>
      </c>
      <c r="AJ45" s="246">
        <f t="shared" ca="1" si="18"/>
        <v>840000</v>
      </c>
      <c r="AK45" s="246">
        <f t="shared" ca="1" si="18"/>
        <v>840000</v>
      </c>
      <c r="AL45" s="246">
        <f t="shared" ca="1" si="18"/>
        <v>840000</v>
      </c>
      <c r="AM45" s="246">
        <f t="shared" ca="1" si="18"/>
        <v>840000</v>
      </c>
      <c r="AN45" s="246">
        <f t="shared" ca="1" si="18"/>
        <v>840000</v>
      </c>
      <c r="AO45" s="246">
        <f t="shared" ca="1" si="18"/>
        <v>840000</v>
      </c>
      <c r="AP45" s="246">
        <f t="shared" ca="1" si="18"/>
        <v>840000</v>
      </c>
      <c r="AQ45" s="246">
        <f t="shared" ca="1" si="18"/>
        <v>840000</v>
      </c>
      <c r="AR45" s="246">
        <f t="shared" ca="1" si="18"/>
        <v>840000</v>
      </c>
      <c r="AS45" s="246">
        <f t="shared" ca="1" si="18"/>
        <v>840000</v>
      </c>
      <c r="AT45" s="246">
        <f t="shared" ca="1" si="18"/>
        <v>840000</v>
      </c>
      <c r="AU45" s="246">
        <f t="shared" ca="1" si="18"/>
        <v>840000</v>
      </c>
      <c r="AV45" s="246">
        <f t="shared" ca="1" si="18"/>
        <v>840000</v>
      </c>
      <c r="AW45" s="246">
        <f t="shared" ca="1" si="18"/>
        <v>840000</v>
      </c>
      <c r="AX45" s="246">
        <f t="shared" ca="1" si="18"/>
        <v>840000</v>
      </c>
      <c r="AY45" s="246">
        <f t="shared" ca="1" si="18"/>
        <v>840000</v>
      </c>
      <c r="AZ45" s="246">
        <f t="shared" ca="1" si="18"/>
        <v>840000</v>
      </c>
    </row>
    <row r="46" spans="1:52" hidden="1" outlineLevel="1">
      <c r="A46" s="180" t="s">
        <v>110</v>
      </c>
      <c r="B46" s="245"/>
      <c r="C46" s="246"/>
      <c r="D46" s="246"/>
      <c r="E46" s="246"/>
      <c r="F46" s="246"/>
      <c r="G46" s="246"/>
      <c r="H46" s="246">
        <f t="shared" ref="H46:AZ46" ca="1" si="19">$H$13*C$11*$C$2</f>
        <v>1820000</v>
      </c>
      <c r="I46" s="246">
        <f t="shared" ca="1" si="19"/>
        <v>2040325.5895756432</v>
      </c>
      <c r="J46" s="246">
        <f t="shared" ca="1" si="19"/>
        <v>2269838.1790375831</v>
      </c>
      <c r="K46" s="246">
        <f t="shared" ca="1" si="19"/>
        <v>2500763.3200983531</v>
      </c>
      <c r="L46" s="246">
        <f t="shared" ca="1" si="19"/>
        <v>2608621.9327751426</v>
      </c>
      <c r="M46" s="246">
        <f t="shared" ca="1" si="19"/>
        <v>2687178.6275443663</v>
      </c>
      <c r="N46" s="246">
        <f t="shared" ca="1" si="19"/>
        <v>2733748.7410560977</v>
      </c>
      <c r="O46" s="246">
        <f t="shared" ca="1" si="19"/>
        <v>2750496.93775512</v>
      </c>
      <c r="P46" s="246">
        <f t="shared" ca="1" si="19"/>
        <v>2743412.2769480571</v>
      </c>
      <c r="Q46" s="246">
        <f t="shared" ca="1" si="19"/>
        <v>2713264.6419314239</v>
      </c>
      <c r="R46" s="246">
        <f t="shared" ca="1" si="19"/>
        <v>2663117.4663300398</v>
      </c>
      <c r="S46" s="246">
        <f t="shared" ca="1" si="19"/>
        <v>2594576.4218210173</v>
      </c>
      <c r="T46" s="246">
        <f t="shared" ca="1" si="19"/>
        <v>2510550.4057621518</v>
      </c>
      <c r="U46" s="246">
        <f t="shared" ca="1" si="19"/>
        <v>2414596.8115761555</v>
      </c>
      <c r="V46" s="246">
        <f t="shared" ca="1" si="19"/>
        <v>2304177.2029032735</v>
      </c>
      <c r="W46" s="246">
        <f t="shared" ca="1" si="19"/>
        <v>2179952.6175089278</v>
      </c>
      <c r="X46" s="246">
        <f t="shared" ca="1" si="19"/>
        <v>2041799.3276867436</v>
      </c>
      <c r="Y46" s="246">
        <f t="shared" ca="1" si="19"/>
        <v>1887325.8437102234</v>
      </c>
      <c r="Z46" s="246">
        <f t="shared" ca="1" si="19"/>
        <v>1718056.0310763502</v>
      </c>
      <c r="AA46" s="246">
        <f t="shared" ca="1" si="19"/>
        <v>1530427.3604414312</v>
      </c>
      <c r="AB46" s="246">
        <f t="shared" ca="1" si="19"/>
        <v>1325965.2770066892</v>
      </c>
      <c r="AC46" s="246">
        <f t="shared" ca="1" si="19"/>
        <v>1101866.2751784842</v>
      </c>
      <c r="AD46" s="246">
        <f t="shared" ca="1" si="19"/>
        <v>857681.41130544501</v>
      </c>
      <c r="AE46" s="246">
        <f t="shared" ca="1" si="19"/>
        <v>728000</v>
      </c>
      <c r="AF46" s="246">
        <f t="shared" ca="1" si="19"/>
        <v>728000</v>
      </c>
      <c r="AG46" s="246">
        <f t="shared" ca="1" si="19"/>
        <v>728000</v>
      </c>
      <c r="AH46" s="246">
        <f t="shared" ca="1" si="19"/>
        <v>728000</v>
      </c>
      <c r="AI46" s="246">
        <f t="shared" ca="1" si="19"/>
        <v>728000</v>
      </c>
      <c r="AJ46" s="246">
        <f t="shared" ca="1" si="19"/>
        <v>728000</v>
      </c>
      <c r="AK46" s="246">
        <f t="shared" ca="1" si="19"/>
        <v>728000</v>
      </c>
      <c r="AL46" s="246">
        <f t="shared" ca="1" si="19"/>
        <v>728000</v>
      </c>
      <c r="AM46" s="246">
        <f t="shared" ca="1" si="19"/>
        <v>728000</v>
      </c>
      <c r="AN46" s="246">
        <f t="shared" ca="1" si="19"/>
        <v>728000</v>
      </c>
      <c r="AO46" s="246">
        <f t="shared" ca="1" si="19"/>
        <v>728000</v>
      </c>
      <c r="AP46" s="246">
        <f t="shared" ca="1" si="19"/>
        <v>728000</v>
      </c>
      <c r="AQ46" s="246">
        <f t="shared" ca="1" si="19"/>
        <v>728000</v>
      </c>
      <c r="AR46" s="246">
        <f t="shared" ca="1" si="19"/>
        <v>728000</v>
      </c>
      <c r="AS46" s="246">
        <f t="shared" ca="1" si="19"/>
        <v>728000</v>
      </c>
      <c r="AT46" s="246">
        <f t="shared" ca="1" si="19"/>
        <v>728000</v>
      </c>
      <c r="AU46" s="246">
        <f t="shared" ca="1" si="19"/>
        <v>728000</v>
      </c>
      <c r="AV46" s="246">
        <f t="shared" ca="1" si="19"/>
        <v>728000</v>
      </c>
      <c r="AW46" s="246">
        <f t="shared" ca="1" si="19"/>
        <v>728000</v>
      </c>
      <c r="AX46" s="246">
        <f t="shared" ca="1" si="19"/>
        <v>728000</v>
      </c>
      <c r="AY46" s="246">
        <f t="shared" ca="1" si="19"/>
        <v>728000</v>
      </c>
      <c r="AZ46" s="246">
        <f t="shared" ca="1" si="19"/>
        <v>728000</v>
      </c>
    </row>
    <row r="47" spans="1:52" hidden="1" outlineLevel="1">
      <c r="A47" s="87" t="s">
        <v>111</v>
      </c>
      <c r="B47" s="68"/>
      <c r="C47" s="246"/>
      <c r="D47" s="246"/>
      <c r="E47" s="246"/>
      <c r="F47" s="246"/>
      <c r="G47" s="246"/>
      <c r="H47" s="246"/>
      <c r="I47" s="246">
        <f t="shared" ref="I47:AZ47" ca="1" si="20">$I$13*C$11*$C$2</f>
        <v>1260000</v>
      </c>
      <c r="J47" s="246">
        <f t="shared" ca="1" si="20"/>
        <v>1412533.1004754454</v>
      </c>
      <c r="K47" s="246">
        <f t="shared" ca="1" si="20"/>
        <v>1571426.4316414036</v>
      </c>
      <c r="L47" s="246">
        <f t="shared" ca="1" si="20"/>
        <v>1731297.6831450136</v>
      </c>
      <c r="M47" s="246">
        <f t="shared" ca="1" si="20"/>
        <v>1805969.0303827911</v>
      </c>
      <c r="N47" s="246">
        <f t="shared" ca="1" si="20"/>
        <v>1860354.4344537917</v>
      </c>
      <c r="O47" s="246">
        <f t="shared" ca="1" si="20"/>
        <v>1892595.2822696061</v>
      </c>
      <c r="P47" s="246">
        <f t="shared" ca="1" si="20"/>
        <v>1904190.1876766214</v>
      </c>
      <c r="Q47" s="246">
        <f t="shared" ca="1" si="20"/>
        <v>1899285.4225025009</v>
      </c>
      <c r="R47" s="246">
        <f t="shared" ca="1" si="20"/>
        <v>1878413.9828756009</v>
      </c>
      <c r="S47" s="246">
        <f t="shared" ca="1" si="20"/>
        <v>1843696.7074592581</v>
      </c>
      <c r="T47" s="246">
        <f t="shared" ca="1" si="20"/>
        <v>1796245.2151068584</v>
      </c>
      <c r="U47" s="246">
        <f t="shared" ca="1" si="20"/>
        <v>1738073.3578353357</v>
      </c>
      <c r="V47" s="246">
        <f t="shared" ca="1" si="20"/>
        <v>1671643.9464758001</v>
      </c>
      <c r="W47" s="246">
        <f t="shared" ca="1" si="20"/>
        <v>1595199.6020099584</v>
      </c>
      <c r="X47" s="246">
        <f t="shared" ca="1" si="20"/>
        <v>1509197.9659677192</v>
      </c>
      <c r="Y47" s="246">
        <f t="shared" ca="1" si="20"/>
        <v>1413553.3807062071</v>
      </c>
      <c r="Z47" s="246">
        <f t="shared" ca="1" si="20"/>
        <v>1306610.1994916932</v>
      </c>
      <c r="AA47" s="246">
        <f t="shared" ca="1" si="20"/>
        <v>1189423.4061297809</v>
      </c>
      <c r="AB47" s="246">
        <f t="shared" ca="1" si="20"/>
        <v>1059526.63415176</v>
      </c>
      <c r="AC47" s="246">
        <f t="shared" ca="1" si="20"/>
        <v>917975.96100463101</v>
      </c>
      <c r="AD47" s="246">
        <f t="shared" ca="1" si="20"/>
        <v>762830.49820048898</v>
      </c>
      <c r="AE47" s="246">
        <f t="shared" ca="1" si="20"/>
        <v>593779.43859607726</v>
      </c>
      <c r="AF47" s="246">
        <f t="shared" ca="1" si="20"/>
        <v>504000</v>
      </c>
      <c r="AG47" s="246">
        <f t="shared" ca="1" si="20"/>
        <v>504000</v>
      </c>
      <c r="AH47" s="246">
        <f t="shared" ca="1" si="20"/>
        <v>504000</v>
      </c>
      <c r="AI47" s="246">
        <f t="shared" ca="1" si="20"/>
        <v>504000</v>
      </c>
      <c r="AJ47" s="246">
        <f t="shared" ca="1" si="20"/>
        <v>504000</v>
      </c>
      <c r="AK47" s="246">
        <f t="shared" ca="1" si="20"/>
        <v>504000</v>
      </c>
      <c r="AL47" s="246">
        <f t="shared" ca="1" si="20"/>
        <v>504000</v>
      </c>
      <c r="AM47" s="246">
        <f t="shared" ca="1" si="20"/>
        <v>504000</v>
      </c>
      <c r="AN47" s="246">
        <f t="shared" ca="1" si="20"/>
        <v>504000</v>
      </c>
      <c r="AO47" s="246">
        <f t="shared" ca="1" si="20"/>
        <v>504000</v>
      </c>
      <c r="AP47" s="246">
        <f t="shared" ca="1" si="20"/>
        <v>504000</v>
      </c>
      <c r="AQ47" s="246">
        <f t="shared" ca="1" si="20"/>
        <v>504000</v>
      </c>
      <c r="AR47" s="246">
        <f t="shared" ca="1" si="20"/>
        <v>504000</v>
      </c>
      <c r="AS47" s="246">
        <f t="shared" ca="1" si="20"/>
        <v>504000</v>
      </c>
      <c r="AT47" s="246">
        <f t="shared" ca="1" si="20"/>
        <v>504000</v>
      </c>
      <c r="AU47" s="246">
        <f t="shared" ca="1" si="20"/>
        <v>504000</v>
      </c>
      <c r="AV47" s="246">
        <f t="shared" ca="1" si="20"/>
        <v>504000</v>
      </c>
      <c r="AW47" s="246">
        <f t="shared" ca="1" si="20"/>
        <v>504000</v>
      </c>
      <c r="AX47" s="246">
        <f t="shared" ca="1" si="20"/>
        <v>504000</v>
      </c>
      <c r="AY47" s="246">
        <f t="shared" ca="1" si="20"/>
        <v>504000</v>
      </c>
      <c r="AZ47" s="246">
        <f t="shared" ca="1" si="20"/>
        <v>504000</v>
      </c>
    </row>
    <row r="48" spans="1:52" hidden="1" outlineLevel="1">
      <c r="A48" s="180" t="s">
        <v>112</v>
      </c>
      <c r="B48" s="245"/>
      <c r="C48" s="246"/>
      <c r="D48" s="246"/>
      <c r="E48" s="246"/>
      <c r="F48" s="246"/>
      <c r="G48" s="246"/>
      <c r="H48" s="246"/>
      <c r="I48" s="246"/>
      <c r="J48" s="246">
        <f t="shared" ref="J48:AZ48" ca="1" si="21">$J$13*C$11*$C$2</f>
        <v>1120000</v>
      </c>
      <c r="K48" s="246">
        <f t="shared" ca="1" si="21"/>
        <v>1255584.9782003958</v>
      </c>
      <c r="L48" s="246">
        <f t="shared" ca="1" si="21"/>
        <v>1396823.4947923587</v>
      </c>
      <c r="M48" s="246">
        <f t="shared" ca="1" si="21"/>
        <v>1538931.2739066789</v>
      </c>
      <c r="N48" s="246">
        <f t="shared" ca="1" si="21"/>
        <v>1605305.8047847031</v>
      </c>
      <c r="O48" s="246">
        <f t="shared" ca="1" si="21"/>
        <v>1653648.3861811485</v>
      </c>
      <c r="P48" s="246">
        <f t="shared" ca="1" si="21"/>
        <v>1682306.9175729833</v>
      </c>
      <c r="Q48" s="246">
        <f t="shared" ca="1" si="21"/>
        <v>1692613.5001569968</v>
      </c>
      <c r="R48" s="246">
        <f t="shared" ca="1" si="21"/>
        <v>1688253.7088911121</v>
      </c>
      <c r="S48" s="246">
        <f t="shared" ca="1" si="21"/>
        <v>1669701.3181116453</v>
      </c>
      <c r="T48" s="246">
        <f t="shared" ca="1" si="21"/>
        <v>1638841.517741563</v>
      </c>
      <c r="U48" s="246">
        <f t="shared" ca="1" si="21"/>
        <v>1596662.4134283185</v>
      </c>
      <c r="V48" s="246">
        <f t="shared" ca="1" si="21"/>
        <v>1544954.0958536319</v>
      </c>
      <c r="W48" s="246">
        <f t="shared" ca="1" si="21"/>
        <v>1485905.7302007112</v>
      </c>
      <c r="X48" s="246">
        <f t="shared" ca="1" si="21"/>
        <v>1417955.2017866299</v>
      </c>
      <c r="Y48" s="246">
        <f t="shared" ca="1" si="21"/>
        <v>1341509.3030824172</v>
      </c>
      <c r="Z48" s="246">
        <f t="shared" ca="1" si="21"/>
        <v>1256491.8939610729</v>
      </c>
      <c r="AA48" s="246">
        <f t="shared" ca="1" si="21"/>
        <v>1161431.2884370608</v>
      </c>
      <c r="AB48" s="246">
        <f t="shared" ca="1" si="21"/>
        <v>1057265.2498931387</v>
      </c>
      <c r="AC48" s="246">
        <f t="shared" ca="1" si="21"/>
        <v>941801.45257934229</v>
      </c>
      <c r="AD48" s="246">
        <f t="shared" ca="1" si="21"/>
        <v>815978.63200411631</v>
      </c>
      <c r="AE48" s="246">
        <f t="shared" ca="1" si="21"/>
        <v>678071.55395599024</v>
      </c>
      <c r="AF48" s="246">
        <f t="shared" ca="1" si="21"/>
        <v>527803.94541873538</v>
      </c>
      <c r="AG48" s="246">
        <f t="shared" ca="1" si="21"/>
        <v>448000</v>
      </c>
      <c r="AH48" s="246">
        <f t="shared" ca="1" si="21"/>
        <v>448000</v>
      </c>
      <c r="AI48" s="246">
        <f t="shared" ca="1" si="21"/>
        <v>448000</v>
      </c>
      <c r="AJ48" s="246">
        <f t="shared" ca="1" si="21"/>
        <v>448000</v>
      </c>
      <c r="AK48" s="246">
        <f t="shared" ca="1" si="21"/>
        <v>448000</v>
      </c>
      <c r="AL48" s="246">
        <f t="shared" ca="1" si="21"/>
        <v>448000</v>
      </c>
      <c r="AM48" s="246">
        <f t="shared" ca="1" si="21"/>
        <v>448000</v>
      </c>
      <c r="AN48" s="246">
        <f t="shared" ca="1" si="21"/>
        <v>448000</v>
      </c>
      <c r="AO48" s="246">
        <f t="shared" ca="1" si="21"/>
        <v>448000</v>
      </c>
      <c r="AP48" s="246">
        <f t="shared" ca="1" si="21"/>
        <v>448000</v>
      </c>
      <c r="AQ48" s="246">
        <f t="shared" ca="1" si="21"/>
        <v>448000</v>
      </c>
      <c r="AR48" s="246">
        <f t="shared" ca="1" si="21"/>
        <v>448000</v>
      </c>
      <c r="AS48" s="246">
        <f t="shared" ca="1" si="21"/>
        <v>448000</v>
      </c>
      <c r="AT48" s="246">
        <f t="shared" ca="1" si="21"/>
        <v>448000</v>
      </c>
      <c r="AU48" s="246">
        <f t="shared" ca="1" si="21"/>
        <v>448000</v>
      </c>
      <c r="AV48" s="246">
        <f t="shared" ca="1" si="21"/>
        <v>448000</v>
      </c>
      <c r="AW48" s="246">
        <f t="shared" ca="1" si="21"/>
        <v>448000</v>
      </c>
      <c r="AX48" s="246">
        <f t="shared" ca="1" si="21"/>
        <v>448000</v>
      </c>
      <c r="AY48" s="246">
        <f t="shared" ca="1" si="21"/>
        <v>448000</v>
      </c>
      <c r="AZ48" s="246">
        <f t="shared" ca="1" si="21"/>
        <v>448000</v>
      </c>
    </row>
    <row r="49" spans="1:52" hidden="1" outlineLevel="1">
      <c r="A49" s="87" t="s">
        <v>113</v>
      </c>
      <c r="B49" s="68"/>
      <c r="C49" s="246"/>
      <c r="D49" s="246"/>
      <c r="E49" s="246"/>
      <c r="F49" s="246"/>
      <c r="G49" s="246"/>
      <c r="H49" s="246"/>
      <c r="I49" s="246"/>
      <c r="J49" s="246"/>
      <c r="K49" s="246">
        <f t="shared" ref="K49:AZ49" ca="1" si="22">$K$13*C$11*$C$2</f>
        <v>420000</v>
      </c>
      <c r="L49" s="246">
        <f t="shared" ca="1" si="22"/>
        <v>470844.36682514841</v>
      </c>
      <c r="M49" s="246">
        <f t="shared" ca="1" si="22"/>
        <v>523808.81054713449</v>
      </c>
      <c r="N49" s="246">
        <f t="shared" ca="1" si="22"/>
        <v>577099.22771500458</v>
      </c>
      <c r="O49" s="246">
        <f t="shared" ca="1" si="22"/>
        <v>601989.67679426377</v>
      </c>
      <c r="P49" s="246">
        <f t="shared" ca="1" si="22"/>
        <v>620118.14481793065</v>
      </c>
      <c r="Q49" s="246">
        <f t="shared" ca="1" si="22"/>
        <v>630865.09408986871</v>
      </c>
      <c r="R49" s="246">
        <f t="shared" ca="1" si="22"/>
        <v>634730.06255887379</v>
      </c>
      <c r="S49" s="246">
        <f t="shared" ca="1" si="22"/>
        <v>633095.14083416702</v>
      </c>
      <c r="T49" s="246">
        <f t="shared" ca="1" si="22"/>
        <v>626137.99429186701</v>
      </c>
      <c r="U49" s="246">
        <f t="shared" ca="1" si="22"/>
        <v>614565.56915308617</v>
      </c>
      <c r="V49" s="246">
        <f t="shared" ca="1" si="22"/>
        <v>598748.40503561939</v>
      </c>
      <c r="W49" s="246">
        <f t="shared" ca="1" si="22"/>
        <v>579357.785945112</v>
      </c>
      <c r="X49" s="246">
        <f t="shared" ca="1" si="22"/>
        <v>557214.64882526675</v>
      </c>
      <c r="Y49" s="246">
        <f t="shared" ca="1" si="22"/>
        <v>531733.2006699862</v>
      </c>
      <c r="Z49" s="246">
        <f t="shared" ca="1" si="22"/>
        <v>503065.98865590646</v>
      </c>
      <c r="AA49" s="246">
        <f t="shared" ca="1" si="22"/>
        <v>471184.4602354024</v>
      </c>
      <c r="AB49" s="246">
        <f t="shared" ca="1" si="22"/>
        <v>435536.7331638977</v>
      </c>
      <c r="AC49" s="246">
        <f t="shared" ca="1" si="22"/>
        <v>396474.46870992699</v>
      </c>
      <c r="AD49" s="246">
        <f t="shared" ca="1" si="22"/>
        <v>353175.5447172533</v>
      </c>
      <c r="AE49" s="246">
        <f t="shared" ca="1" si="22"/>
        <v>305991.98700154363</v>
      </c>
      <c r="AF49" s="246">
        <f t="shared" ca="1" si="22"/>
        <v>254276.83273349635</v>
      </c>
      <c r="AG49" s="246">
        <f t="shared" ca="1" si="22"/>
        <v>197926.47953202575</v>
      </c>
      <c r="AH49" s="246">
        <f t="shared" ca="1" si="22"/>
        <v>168000</v>
      </c>
      <c r="AI49" s="246">
        <f t="shared" ca="1" si="22"/>
        <v>168000</v>
      </c>
      <c r="AJ49" s="246">
        <f t="shared" ca="1" si="22"/>
        <v>168000</v>
      </c>
      <c r="AK49" s="246">
        <f t="shared" ca="1" si="22"/>
        <v>168000</v>
      </c>
      <c r="AL49" s="246">
        <f t="shared" ca="1" si="22"/>
        <v>168000</v>
      </c>
      <c r="AM49" s="246">
        <f t="shared" ca="1" si="22"/>
        <v>168000</v>
      </c>
      <c r="AN49" s="246">
        <f t="shared" ca="1" si="22"/>
        <v>168000</v>
      </c>
      <c r="AO49" s="246">
        <f t="shared" ca="1" si="22"/>
        <v>168000</v>
      </c>
      <c r="AP49" s="246">
        <f t="shared" ca="1" si="22"/>
        <v>168000</v>
      </c>
      <c r="AQ49" s="246">
        <f t="shared" ca="1" si="22"/>
        <v>168000</v>
      </c>
      <c r="AR49" s="246">
        <f t="shared" ca="1" si="22"/>
        <v>168000</v>
      </c>
      <c r="AS49" s="246">
        <f t="shared" ca="1" si="22"/>
        <v>168000</v>
      </c>
      <c r="AT49" s="246">
        <f t="shared" ca="1" si="22"/>
        <v>168000</v>
      </c>
      <c r="AU49" s="246">
        <f t="shared" ca="1" si="22"/>
        <v>168000</v>
      </c>
      <c r="AV49" s="246">
        <f t="shared" ca="1" si="22"/>
        <v>168000</v>
      </c>
      <c r="AW49" s="246">
        <f t="shared" ca="1" si="22"/>
        <v>168000</v>
      </c>
      <c r="AX49" s="246">
        <f t="shared" ca="1" si="22"/>
        <v>168000</v>
      </c>
      <c r="AY49" s="246">
        <f t="shared" ca="1" si="22"/>
        <v>168000</v>
      </c>
      <c r="AZ49" s="246">
        <f t="shared" ca="1" si="22"/>
        <v>168000</v>
      </c>
    </row>
    <row r="50" spans="1:52" hidden="1" outlineLevel="1">
      <c r="A50" s="180" t="s">
        <v>114</v>
      </c>
      <c r="B50" s="245"/>
      <c r="C50" s="246"/>
      <c r="D50" s="246"/>
      <c r="E50" s="246"/>
      <c r="F50" s="246"/>
      <c r="G50" s="246"/>
      <c r="H50" s="246"/>
      <c r="I50" s="246"/>
      <c r="J50" s="246"/>
      <c r="K50" s="246"/>
      <c r="L50" s="246">
        <f t="shared" ref="L50:AZ50" ca="1" si="23">$L$13*C$11*$C$2</f>
        <v>0</v>
      </c>
      <c r="M50" s="246">
        <f t="shared" ca="1" si="23"/>
        <v>0</v>
      </c>
      <c r="N50" s="246">
        <f t="shared" ca="1" si="23"/>
        <v>0</v>
      </c>
      <c r="O50" s="246">
        <f t="shared" ca="1" si="23"/>
        <v>0</v>
      </c>
      <c r="P50" s="246">
        <f t="shared" ca="1" si="23"/>
        <v>0</v>
      </c>
      <c r="Q50" s="246">
        <f t="shared" ca="1" si="23"/>
        <v>0</v>
      </c>
      <c r="R50" s="246">
        <f t="shared" ca="1" si="23"/>
        <v>0</v>
      </c>
      <c r="S50" s="246">
        <f t="shared" ca="1" si="23"/>
        <v>0</v>
      </c>
      <c r="T50" s="246">
        <f t="shared" ca="1" si="23"/>
        <v>0</v>
      </c>
      <c r="U50" s="246">
        <f t="shared" ca="1" si="23"/>
        <v>0</v>
      </c>
      <c r="V50" s="246">
        <f t="shared" ca="1" si="23"/>
        <v>0</v>
      </c>
      <c r="W50" s="246">
        <f t="shared" ca="1" si="23"/>
        <v>0</v>
      </c>
      <c r="X50" s="246">
        <f t="shared" ca="1" si="23"/>
        <v>0</v>
      </c>
      <c r="Y50" s="246">
        <f t="shared" ca="1" si="23"/>
        <v>0</v>
      </c>
      <c r="Z50" s="246">
        <f t="shared" ca="1" si="23"/>
        <v>0</v>
      </c>
      <c r="AA50" s="246">
        <f t="shared" ca="1" si="23"/>
        <v>0</v>
      </c>
      <c r="AB50" s="246">
        <f t="shared" ca="1" si="23"/>
        <v>0</v>
      </c>
      <c r="AC50" s="246">
        <f t="shared" ca="1" si="23"/>
        <v>0</v>
      </c>
      <c r="AD50" s="246">
        <f t="shared" ca="1" si="23"/>
        <v>0</v>
      </c>
      <c r="AE50" s="246">
        <f t="shared" ca="1" si="23"/>
        <v>0</v>
      </c>
      <c r="AF50" s="246">
        <f t="shared" ca="1" si="23"/>
        <v>0</v>
      </c>
      <c r="AG50" s="246">
        <f t="shared" ca="1" si="23"/>
        <v>0</v>
      </c>
      <c r="AH50" s="246">
        <f t="shared" ca="1" si="23"/>
        <v>0</v>
      </c>
      <c r="AI50" s="246">
        <f t="shared" ca="1" si="23"/>
        <v>0</v>
      </c>
      <c r="AJ50" s="246">
        <f t="shared" ca="1" si="23"/>
        <v>0</v>
      </c>
      <c r="AK50" s="246">
        <f t="shared" ca="1" si="23"/>
        <v>0</v>
      </c>
      <c r="AL50" s="246">
        <f t="shared" ca="1" si="23"/>
        <v>0</v>
      </c>
      <c r="AM50" s="246">
        <f t="shared" ca="1" si="23"/>
        <v>0</v>
      </c>
      <c r="AN50" s="246">
        <f t="shared" ca="1" si="23"/>
        <v>0</v>
      </c>
      <c r="AO50" s="246">
        <f t="shared" ca="1" si="23"/>
        <v>0</v>
      </c>
      <c r="AP50" s="246">
        <f t="shared" ca="1" si="23"/>
        <v>0</v>
      </c>
      <c r="AQ50" s="246">
        <f t="shared" ca="1" si="23"/>
        <v>0</v>
      </c>
      <c r="AR50" s="246">
        <f t="shared" ca="1" si="23"/>
        <v>0</v>
      </c>
      <c r="AS50" s="246">
        <f t="shared" ca="1" si="23"/>
        <v>0</v>
      </c>
      <c r="AT50" s="246">
        <f t="shared" ca="1" si="23"/>
        <v>0</v>
      </c>
      <c r="AU50" s="246">
        <f t="shared" ca="1" si="23"/>
        <v>0</v>
      </c>
      <c r="AV50" s="246">
        <f t="shared" ca="1" si="23"/>
        <v>0</v>
      </c>
      <c r="AW50" s="246">
        <f t="shared" ca="1" si="23"/>
        <v>0</v>
      </c>
      <c r="AX50" s="246">
        <f t="shared" ca="1" si="23"/>
        <v>0</v>
      </c>
      <c r="AY50" s="246">
        <f t="shared" ca="1" si="23"/>
        <v>0</v>
      </c>
      <c r="AZ50" s="246">
        <f t="shared" ca="1" si="23"/>
        <v>0</v>
      </c>
    </row>
    <row r="51" spans="1:52" hidden="1" outlineLevel="1">
      <c r="A51" s="180"/>
      <c r="B51" s="245"/>
      <c r="C51" s="246"/>
      <c r="D51" s="246"/>
      <c r="E51" s="246"/>
      <c r="F51" s="246"/>
      <c r="G51" s="246"/>
      <c r="H51" s="246"/>
      <c r="I51" s="246"/>
      <c r="J51" s="246"/>
      <c r="K51" s="246"/>
      <c r="L51" s="246"/>
      <c r="M51" s="246"/>
      <c r="N51" s="246"/>
      <c r="O51" s="246"/>
      <c r="P51" s="246"/>
      <c r="Q51" s="246"/>
      <c r="R51" s="246"/>
      <c r="S51" s="246"/>
      <c r="T51" s="246"/>
      <c r="U51" s="246"/>
      <c r="V51" s="246"/>
      <c r="W51" s="86"/>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row>
    <row r="52" spans="1:52" hidden="1" outlineLevel="1">
      <c r="A52" s="87" t="s">
        <v>116</v>
      </c>
      <c r="B52" s="68"/>
      <c r="C52" s="246"/>
      <c r="D52" s="246"/>
      <c r="E52" s="246"/>
      <c r="F52" s="246"/>
      <c r="G52" s="246"/>
      <c r="H52" s="246"/>
      <c r="I52" s="246"/>
      <c r="J52" s="246"/>
      <c r="K52" s="246"/>
      <c r="L52" s="246"/>
      <c r="M52" s="246"/>
      <c r="N52" s="246"/>
      <c r="O52" s="246"/>
      <c r="P52" s="246"/>
      <c r="Q52" s="246"/>
      <c r="R52" s="246"/>
      <c r="S52" s="246"/>
      <c r="T52" s="246"/>
      <c r="U52" s="246"/>
      <c r="V52" s="246"/>
      <c r="W52" s="86"/>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row>
    <row r="53" spans="1:52" hidden="1" outlineLevel="1">
      <c r="A53" s="87" t="s">
        <v>105</v>
      </c>
      <c r="B53" s="68"/>
      <c r="C53" s="246">
        <f t="shared" ref="C53:AH53" ca="1" si="24">$C$14*C$11*$C$3</f>
        <v>1152000</v>
      </c>
      <c r="D53" s="246">
        <f t="shared" ca="1" si="24"/>
        <v>1291458.8347204071</v>
      </c>
      <c r="E53" s="246">
        <f t="shared" ca="1" si="24"/>
        <v>1436732.7375007118</v>
      </c>
      <c r="F53" s="246">
        <f t="shared" ca="1" si="24"/>
        <v>1582900.738875441</v>
      </c>
      <c r="G53" s="246">
        <f t="shared" ca="1" si="24"/>
        <v>1651171.6849214088</v>
      </c>
      <c r="H53" s="246">
        <f t="shared" ca="1" si="24"/>
        <v>1700895.4829291811</v>
      </c>
      <c r="I53" s="246">
        <f t="shared" ca="1" si="24"/>
        <v>1730372.8295036396</v>
      </c>
      <c r="J53" s="246">
        <f t="shared" ca="1" si="24"/>
        <v>1740973.885875768</v>
      </c>
      <c r="K53" s="246">
        <f t="shared" ca="1" si="24"/>
        <v>1736489.5291451437</v>
      </c>
      <c r="L53" s="246">
        <f t="shared" ca="1" si="24"/>
        <v>1717407.0700576925</v>
      </c>
      <c r="M53" s="246">
        <f t="shared" ca="1" si="24"/>
        <v>1685665.5611056075</v>
      </c>
      <c r="N53" s="246">
        <f t="shared" ca="1" si="24"/>
        <v>1642281.3395262703</v>
      </c>
      <c r="O53" s="246">
        <f t="shared" ca="1" si="24"/>
        <v>1589095.6414494498</v>
      </c>
      <c r="P53" s="246">
        <f t="shared" ca="1" si="24"/>
        <v>1528360.1796350172</v>
      </c>
      <c r="Q53" s="246">
        <f t="shared" ca="1" si="24"/>
        <v>1458468.2075519622</v>
      </c>
      <c r="R53" s="246">
        <f t="shared" ca="1" si="24"/>
        <v>1379838.1403133434</v>
      </c>
      <c r="S53" s="246">
        <f t="shared" ca="1" si="24"/>
        <v>1292391.6623599608</v>
      </c>
      <c r="T53" s="246">
        <f t="shared" ca="1" si="24"/>
        <v>1194615.0395352624</v>
      </c>
      <c r="U53" s="246">
        <f t="shared" ca="1" si="24"/>
        <v>1087472.8284615141</v>
      </c>
      <c r="V53" s="246">
        <f t="shared" ca="1" si="24"/>
        <v>968710.06551018055</v>
      </c>
      <c r="W53" s="246">
        <f t="shared" ca="1" si="24"/>
        <v>839292.30720423395</v>
      </c>
      <c r="X53" s="246">
        <f t="shared" ca="1" si="24"/>
        <v>697445.02692616149</v>
      </c>
      <c r="Y53" s="246">
        <f t="shared" ca="1" si="24"/>
        <v>542884.05814498488</v>
      </c>
      <c r="Z53" s="246">
        <f t="shared" ca="1" si="24"/>
        <v>460800</v>
      </c>
      <c r="AA53" s="246">
        <f t="shared" ca="1" si="24"/>
        <v>460800</v>
      </c>
      <c r="AB53" s="246">
        <f t="shared" ca="1" si="24"/>
        <v>460800</v>
      </c>
      <c r="AC53" s="246">
        <f t="shared" ca="1" si="24"/>
        <v>460800</v>
      </c>
      <c r="AD53" s="246">
        <f t="shared" ca="1" si="24"/>
        <v>460800</v>
      </c>
      <c r="AE53" s="246">
        <f t="shared" ca="1" si="24"/>
        <v>460800</v>
      </c>
      <c r="AF53" s="246">
        <f t="shared" ca="1" si="24"/>
        <v>460800</v>
      </c>
      <c r="AG53" s="246">
        <f t="shared" ca="1" si="24"/>
        <v>460800</v>
      </c>
      <c r="AH53" s="246">
        <f t="shared" ca="1" si="24"/>
        <v>460800</v>
      </c>
      <c r="AI53" s="246">
        <f t="shared" ref="AI53:AZ53" ca="1" si="25">$C$14*AI$11*$C$3</f>
        <v>460800</v>
      </c>
      <c r="AJ53" s="246">
        <f t="shared" ca="1" si="25"/>
        <v>460800</v>
      </c>
      <c r="AK53" s="246">
        <f t="shared" ca="1" si="25"/>
        <v>460800</v>
      </c>
      <c r="AL53" s="246">
        <f t="shared" ca="1" si="25"/>
        <v>460800</v>
      </c>
      <c r="AM53" s="246">
        <f t="shared" ca="1" si="25"/>
        <v>460800</v>
      </c>
      <c r="AN53" s="246">
        <f t="shared" ca="1" si="25"/>
        <v>460800</v>
      </c>
      <c r="AO53" s="246">
        <f t="shared" ca="1" si="25"/>
        <v>460800</v>
      </c>
      <c r="AP53" s="246">
        <f t="shared" ca="1" si="25"/>
        <v>460800</v>
      </c>
      <c r="AQ53" s="246">
        <f t="shared" ca="1" si="25"/>
        <v>460800</v>
      </c>
      <c r="AR53" s="246">
        <f t="shared" ca="1" si="25"/>
        <v>460800</v>
      </c>
      <c r="AS53" s="246">
        <f t="shared" ca="1" si="25"/>
        <v>460800</v>
      </c>
      <c r="AT53" s="246">
        <f t="shared" ca="1" si="25"/>
        <v>460800</v>
      </c>
      <c r="AU53" s="246">
        <f t="shared" ca="1" si="25"/>
        <v>460800</v>
      </c>
      <c r="AV53" s="246">
        <f t="shared" ca="1" si="25"/>
        <v>460800</v>
      </c>
      <c r="AW53" s="246">
        <f t="shared" ca="1" si="25"/>
        <v>460800</v>
      </c>
      <c r="AX53" s="246">
        <f t="shared" ca="1" si="25"/>
        <v>460800</v>
      </c>
      <c r="AY53" s="246">
        <f t="shared" ca="1" si="25"/>
        <v>460800</v>
      </c>
      <c r="AZ53" s="246">
        <f t="shared" ca="1" si="25"/>
        <v>460800</v>
      </c>
    </row>
    <row r="54" spans="1:52" hidden="1" outlineLevel="1">
      <c r="A54" s="87" t="s">
        <v>106</v>
      </c>
      <c r="B54" s="68"/>
      <c r="C54" s="246"/>
      <c r="D54" s="246">
        <f t="shared" ref="D54:AI54" ca="1" si="26">$D$14*C$11*$C$3</f>
        <v>2736000</v>
      </c>
      <c r="E54" s="246">
        <f t="shared" ca="1" si="26"/>
        <v>3067214.7324609668</v>
      </c>
      <c r="F54" s="246">
        <f t="shared" ca="1" si="26"/>
        <v>3412240.2515641907</v>
      </c>
      <c r="G54" s="246">
        <f t="shared" ca="1" si="26"/>
        <v>3759389.254829173</v>
      </c>
      <c r="H54" s="246">
        <f t="shared" ca="1" si="26"/>
        <v>3921532.7516883463</v>
      </c>
      <c r="I54" s="246">
        <f t="shared" ca="1" si="26"/>
        <v>4039626.7719568056</v>
      </c>
      <c r="J54" s="246">
        <f t="shared" ca="1" si="26"/>
        <v>4109635.4700711444</v>
      </c>
      <c r="K54" s="246">
        <f t="shared" ca="1" si="26"/>
        <v>4134812.978954949</v>
      </c>
      <c r="L54" s="246">
        <f t="shared" ca="1" si="26"/>
        <v>4124162.6317197168</v>
      </c>
      <c r="M54" s="246">
        <f t="shared" ca="1" si="26"/>
        <v>4078841.7913870192</v>
      </c>
      <c r="N54" s="246">
        <f t="shared" ca="1" si="26"/>
        <v>4003455.7076258184</v>
      </c>
      <c r="O54" s="246">
        <f t="shared" ca="1" si="26"/>
        <v>3900418.1813748921</v>
      </c>
      <c r="P54" s="246">
        <f t="shared" ca="1" si="26"/>
        <v>3774102.1484424439</v>
      </c>
      <c r="Q54" s="246">
        <f t="shared" ca="1" si="26"/>
        <v>3629855.4266331661</v>
      </c>
      <c r="R54" s="246">
        <f t="shared" ca="1" si="26"/>
        <v>3463861.9929359104</v>
      </c>
      <c r="S54" s="246">
        <f t="shared" ca="1" si="26"/>
        <v>3277115.5832441906</v>
      </c>
      <c r="T54" s="246">
        <f t="shared" ca="1" si="26"/>
        <v>3069430.1981049073</v>
      </c>
      <c r="U54" s="246">
        <f t="shared" ca="1" si="26"/>
        <v>2837210.7188962484</v>
      </c>
      <c r="V54" s="246">
        <f t="shared" ca="1" si="26"/>
        <v>2582747.967596096</v>
      </c>
      <c r="W54" s="246">
        <f t="shared" ca="1" si="26"/>
        <v>2300686.405586679</v>
      </c>
      <c r="X54" s="246">
        <f t="shared" ca="1" si="26"/>
        <v>1993319.2296100559</v>
      </c>
      <c r="Y54" s="246">
        <f t="shared" ca="1" si="26"/>
        <v>1656431.9389496332</v>
      </c>
      <c r="Z54" s="246">
        <f t="shared" ca="1" si="26"/>
        <v>1289349.6380943393</v>
      </c>
      <c r="AA54" s="246">
        <f t="shared" ca="1" si="26"/>
        <v>1094400</v>
      </c>
      <c r="AB54" s="246">
        <f t="shared" ca="1" si="26"/>
        <v>1094400</v>
      </c>
      <c r="AC54" s="246">
        <f t="shared" ca="1" si="26"/>
        <v>1094400</v>
      </c>
      <c r="AD54" s="246">
        <f t="shared" ca="1" si="26"/>
        <v>1094400</v>
      </c>
      <c r="AE54" s="246">
        <f t="shared" ca="1" si="26"/>
        <v>1094400</v>
      </c>
      <c r="AF54" s="246">
        <f t="shared" ca="1" si="26"/>
        <v>1094400</v>
      </c>
      <c r="AG54" s="246">
        <f t="shared" ca="1" si="26"/>
        <v>1094400</v>
      </c>
      <c r="AH54" s="246">
        <f t="shared" ca="1" si="26"/>
        <v>1094400</v>
      </c>
      <c r="AI54" s="246">
        <f t="shared" ca="1" si="26"/>
        <v>1094400</v>
      </c>
      <c r="AJ54" s="246">
        <f t="shared" ref="AJ54:AZ54" ca="1" si="27">$D$14*AI$11*$C$3</f>
        <v>1094400</v>
      </c>
      <c r="AK54" s="246">
        <f t="shared" ca="1" si="27"/>
        <v>1094400</v>
      </c>
      <c r="AL54" s="246">
        <f t="shared" ca="1" si="27"/>
        <v>1094400</v>
      </c>
      <c r="AM54" s="246">
        <f t="shared" ca="1" si="27"/>
        <v>1094400</v>
      </c>
      <c r="AN54" s="246">
        <f t="shared" ca="1" si="27"/>
        <v>1094400</v>
      </c>
      <c r="AO54" s="246">
        <f t="shared" ca="1" si="27"/>
        <v>1094400</v>
      </c>
      <c r="AP54" s="246">
        <f t="shared" ca="1" si="27"/>
        <v>1094400</v>
      </c>
      <c r="AQ54" s="246">
        <f t="shared" ca="1" si="27"/>
        <v>1094400</v>
      </c>
      <c r="AR54" s="246">
        <f t="shared" ca="1" si="27"/>
        <v>1094400</v>
      </c>
      <c r="AS54" s="246">
        <f t="shared" ca="1" si="27"/>
        <v>1094400</v>
      </c>
      <c r="AT54" s="246">
        <f t="shared" ca="1" si="27"/>
        <v>1094400</v>
      </c>
      <c r="AU54" s="246">
        <f t="shared" ca="1" si="27"/>
        <v>1094400</v>
      </c>
      <c r="AV54" s="246">
        <f t="shared" ca="1" si="27"/>
        <v>1094400</v>
      </c>
      <c r="AW54" s="246">
        <f t="shared" ca="1" si="27"/>
        <v>1094400</v>
      </c>
      <c r="AX54" s="246">
        <f t="shared" ca="1" si="27"/>
        <v>1094400</v>
      </c>
      <c r="AY54" s="246">
        <f t="shared" ca="1" si="27"/>
        <v>1094400</v>
      </c>
      <c r="AZ54" s="246">
        <f t="shared" ca="1" si="27"/>
        <v>1094400</v>
      </c>
    </row>
    <row r="55" spans="1:52" hidden="1" outlineLevel="1">
      <c r="A55" s="87" t="s">
        <v>107</v>
      </c>
      <c r="B55" s="68"/>
      <c r="C55" s="246"/>
      <c r="D55" s="246"/>
      <c r="E55" s="246">
        <f t="shared" ref="E55:AZ55" ca="1" si="28">$E$14*C$11*$C$3</f>
        <v>3996000</v>
      </c>
      <c r="F55" s="246">
        <f t="shared" ca="1" si="28"/>
        <v>4479747.8329364117</v>
      </c>
      <c r="G55" s="246">
        <f t="shared" ca="1" si="28"/>
        <v>4983666.6832055934</v>
      </c>
      <c r="H55" s="246">
        <f t="shared" ca="1" si="28"/>
        <v>5490686.9379741866</v>
      </c>
      <c r="I55" s="246">
        <f t="shared" ca="1" si="28"/>
        <v>5727501.7820711369</v>
      </c>
      <c r="J55" s="246">
        <f t="shared" ca="1" si="28"/>
        <v>5899981.2064105971</v>
      </c>
      <c r="K55" s="246">
        <f t="shared" ca="1" si="28"/>
        <v>6002230.7523407508</v>
      </c>
      <c r="L55" s="246">
        <f t="shared" ca="1" si="28"/>
        <v>6039003.1666315701</v>
      </c>
      <c r="M55" s="246">
        <f t="shared" ca="1" si="28"/>
        <v>6023448.0542222168</v>
      </c>
      <c r="N55" s="246">
        <f t="shared" ca="1" si="28"/>
        <v>5957255.7742626201</v>
      </c>
      <c r="O55" s="246">
        <f t="shared" ca="1" si="28"/>
        <v>5847152.4150850764</v>
      </c>
      <c r="P55" s="246">
        <f t="shared" ca="1" si="28"/>
        <v>5696663.3964817505</v>
      </c>
      <c r="Q55" s="246">
        <f t="shared" ca="1" si="28"/>
        <v>5512175.5062777791</v>
      </c>
      <c r="R55" s="246">
        <f t="shared" ca="1" si="28"/>
        <v>5301499.3731089663</v>
      </c>
      <c r="S55" s="246">
        <f t="shared" ca="1" si="28"/>
        <v>5059061.5949458685</v>
      </c>
      <c r="T55" s="246">
        <f t="shared" ca="1" si="28"/>
        <v>4786313.54921191</v>
      </c>
      <c r="U55" s="246">
        <f t="shared" ca="1" si="28"/>
        <v>4482983.5788111137</v>
      </c>
      <c r="V55" s="246">
        <f t="shared" ca="1" si="28"/>
        <v>4143820.9183879411</v>
      </c>
      <c r="W55" s="246">
        <f t="shared" ca="1" si="28"/>
        <v>3772171.3737258767</v>
      </c>
      <c r="X55" s="246">
        <f t="shared" ca="1" si="28"/>
        <v>3360213.039738439</v>
      </c>
      <c r="Y55" s="246">
        <f t="shared" ca="1" si="28"/>
        <v>2911295.1906146868</v>
      </c>
      <c r="Z55" s="246">
        <f t="shared" ca="1" si="28"/>
        <v>2419262.4371501226</v>
      </c>
      <c r="AA55" s="246">
        <f t="shared" ca="1" si="28"/>
        <v>1883129.0766904163</v>
      </c>
      <c r="AB55" s="246">
        <f t="shared" ca="1" si="28"/>
        <v>1598400</v>
      </c>
      <c r="AC55" s="246">
        <f t="shared" ca="1" si="28"/>
        <v>1598400</v>
      </c>
      <c r="AD55" s="246">
        <f t="shared" ca="1" si="28"/>
        <v>1598400</v>
      </c>
      <c r="AE55" s="246">
        <f t="shared" ca="1" si="28"/>
        <v>1598400</v>
      </c>
      <c r="AF55" s="246">
        <f t="shared" ca="1" si="28"/>
        <v>1598400</v>
      </c>
      <c r="AG55" s="246">
        <f t="shared" ca="1" si="28"/>
        <v>1598400</v>
      </c>
      <c r="AH55" s="246">
        <f t="shared" ca="1" si="28"/>
        <v>1598400</v>
      </c>
      <c r="AI55" s="246">
        <f t="shared" ca="1" si="28"/>
        <v>1598400</v>
      </c>
      <c r="AJ55" s="246">
        <f t="shared" ca="1" si="28"/>
        <v>1598400</v>
      </c>
      <c r="AK55" s="246">
        <f t="shared" ca="1" si="28"/>
        <v>1598400</v>
      </c>
      <c r="AL55" s="246">
        <f t="shared" ca="1" si="28"/>
        <v>1598400</v>
      </c>
      <c r="AM55" s="246">
        <f t="shared" ca="1" si="28"/>
        <v>1598400</v>
      </c>
      <c r="AN55" s="246">
        <f t="shared" ca="1" si="28"/>
        <v>1598400</v>
      </c>
      <c r="AO55" s="246">
        <f t="shared" ca="1" si="28"/>
        <v>1598400</v>
      </c>
      <c r="AP55" s="246">
        <f t="shared" ca="1" si="28"/>
        <v>1598400</v>
      </c>
      <c r="AQ55" s="246">
        <f t="shared" ca="1" si="28"/>
        <v>1598400</v>
      </c>
      <c r="AR55" s="246">
        <f t="shared" ca="1" si="28"/>
        <v>1598400</v>
      </c>
      <c r="AS55" s="246">
        <f t="shared" ca="1" si="28"/>
        <v>1598400</v>
      </c>
      <c r="AT55" s="246">
        <f t="shared" ca="1" si="28"/>
        <v>1598400</v>
      </c>
      <c r="AU55" s="246">
        <f t="shared" ca="1" si="28"/>
        <v>1598400</v>
      </c>
      <c r="AV55" s="246">
        <f t="shared" ca="1" si="28"/>
        <v>1598400</v>
      </c>
      <c r="AW55" s="246">
        <f t="shared" ca="1" si="28"/>
        <v>1598400</v>
      </c>
      <c r="AX55" s="246">
        <f t="shared" ca="1" si="28"/>
        <v>1598400</v>
      </c>
      <c r="AY55" s="246">
        <f t="shared" ca="1" si="28"/>
        <v>1598400</v>
      </c>
      <c r="AZ55" s="246">
        <f t="shared" ca="1" si="28"/>
        <v>1598400</v>
      </c>
    </row>
    <row r="56" spans="1:52" hidden="1" outlineLevel="1">
      <c r="A56" s="87" t="s">
        <v>108</v>
      </c>
      <c r="B56" s="68"/>
      <c r="C56" s="246"/>
      <c r="D56" s="246"/>
      <c r="E56" s="246"/>
      <c r="F56" s="246">
        <f t="shared" ref="F56:AZ56" ca="1" si="29">$F$14*C$11*$C$3</f>
        <v>4914000</v>
      </c>
      <c r="G56" s="246">
        <f t="shared" ca="1" si="29"/>
        <v>5508879.091854237</v>
      </c>
      <c r="H56" s="246">
        <f t="shared" ca="1" si="29"/>
        <v>6128563.0834014732</v>
      </c>
      <c r="I56" s="246">
        <f t="shared" ca="1" si="29"/>
        <v>6752060.9642655533</v>
      </c>
      <c r="J56" s="246">
        <f t="shared" ca="1" si="29"/>
        <v>7043279.2184928851</v>
      </c>
      <c r="K56" s="246">
        <f t="shared" ca="1" si="29"/>
        <v>7255382.2943697879</v>
      </c>
      <c r="L56" s="246">
        <f t="shared" ca="1" si="29"/>
        <v>7381121.6008514641</v>
      </c>
      <c r="M56" s="246">
        <f t="shared" ca="1" si="29"/>
        <v>7426341.7319388222</v>
      </c>
      <c r="N56" s="246">
        <f t="shared" ca="1" si="29"/>
        <v>7407213.1477597542</v>
      </c>
      <c r="O56" s="246">
        <f t="shared" ca="1" si="29"/>
        <v>7325814.5332148438</v>
      </c>
      <c r="P56" s="246">
        <f t="shared" ca="1" si="29"/>
        <v>7190417.1590911075</v>
      </c>
      <c r="Q56" s="246">
        <f t="shared" ca="1" si="29"/>
        <v>7005356.3389167469</v>
      </c>
      <c r="R56" s="246">
        <f t="shared" ca="1" si="29"/>
        <v>6778486.0955578089</v>
      </c>
      <c r="S56" s="246">
        <f t="shared" ca="1" si="29"/>
        <v>6519411.3912556199</v>
      </c>
      <c r="T56" s="246">
        <f t="shared" ca="1" si="29"/>
        <v>6221278.4478388391</v>
      </c>
      <c r="U56" s="246">
        <f t="shared" ca="1" si="29"/>
        <v>5885872.0672741057</v>
      </c>
      <c r="V56" s="246">
        <f t="shared" ca="1" si="29"/>
        <v>5512858.1847542077</v>
      </c>
      <c r="W56" s="246">
        <f t="shared" ca="1" si="29"/>
        <v>5095779.7780176038</v>
      </c>
      <c r="X56" s="246">
        <f t="shared" ca="1" si="29"/>
        <v>4638751.283906146</v>
      </c>
      <c r="Y56" s="246">
        <f t="shared" ca="1" si="29"/>
        <v>4132153.8731918642</v>
      </c>
      <c r="Z56" s="246">
        <f t="shared" ca="1" si="29"/>
        <v>3580106.2479180605</v>
      </c>
      <c r="AA56" s="246">
        <f t="shared" ca="1" si="29"/>
        <v>2975038.9429819072</v>
      </c>
      <c r="AB56" s="246">
        <f t="shared" ca="1" si="29"/>
        <v>2315739.8105247011</v>
      </c>
      <c r="AC56" s="246">
        <f t="shared" ca="1" si="29"/>
        <v>1965600</v>
      </c>
      <c r="AD56" s="246">
        <f t="shared" ca="1" si="29"/>
        <v>1965600</v>
      </c>
      <c r="AE56" s="246">
        <f t="shared" ca="1" si="29"/>
        <v>1965600</v>
      </c>
      <c r="AF56" s="246">
        <f t="shared" ca="1" si="29"/>
        <v>1965600</v>
      </c>
      <c r="AG56" s="246">
        <f t="shared" ca="1" si="29"/>
        <v>1965600</v>
      </c>
      <c r="AH56" s="246">
        <f t="shared" ca="1" si="29"/>
        <v>1965600</v>
      </c>
      <c r="AI56" s="246">
        <f t="shared" ca="1" si="29"/>
        <v>1965600</v>
      </c>
      <c r="AJ56" s="246">
        <f t="shared" ca="1" si="29"/>
        <v>1965600</v>
      </c>
      <c r="AK56" s="246">
        <f t="shared" ca="1" si="29"/>
        <v>1965600</v>
      </c>
      <c r="AL56" s="246">
        <f t="shared" ca="1" si="29"/>
        <v>1965600</v>
      </c>
      <c r="AM56" s="246">
        <f t="shared" ca="1" si="29"/>
        <v>1965600</v>
      </c>
      <c r="AN56" s="246">
        <f t="shared" ca="1" si="29"/>
        <v>1965600</v>
      </c>
      <c r="AO56" s="246">
        <f t="shared" ca="1" si="29"/>
        <v>1965600</v>
      </c>
      <c r="AP56" s="246">
        <f t="shared" ca="1" si="29"/>
        <v>1965600</v>
      </c>
      <c r="AQ56" s="246">
        <f t="shared" ca="1" si="29"/>
        <v>1965600</v>
      </c>
      <c r="AR56" s="246">
        <f t="shared" ca="1" si="29"/>
        <v>1965600</v>
      </c>
      <c r="AS56" s="246">
        <f t="shared" ca="1" si="29"/>
        <v>1965600</v>
      </c>
      <c r="AT56" s="246">
        <f t="shared" ca="1" si="29"/>
        <v>1965600</v>
      </c>
      <c r="AU56" s="246">
        <f t="shared" ca="1" si="29"/>
        <v>1965600</v>
      </c>
      <c r="AV56" s="246">
        <f t="shared" ca="1" si="29"/>
        <v>1965600</v>
      </c>
      <c r="AW56" s="246">
        <f t="shared" ca="1" si="29"/>
        <v>1965600</v>
      </c>
      <c r="AX56" s="246">
        <f t="shared" ca="1" si="29"/>
        <v>1965600</v>
      </c>
      <c r="AY56" s="246">
        <f t="shared" ca="1" si="29"/>
        <v>1965600</v>
      </c>
      <c r="AZ56" s="246">
        <f t="shared" ca="1" si="29"/>
        <v>1965600</v>
      </c>
    </row>
    <row r="57" spans="1:52" hidden="1" outlineLevel="1">
      <c r="A57" s="87" t="s">
        <v>109</v>
      </c>
      <c r="B57" s="68"/>
      <c r="C57" s="246"/>
      <c r="D57" s="246"/>
      <c r="E57" s="246"/>
      <c r="F57" s="246"/>
      <c r="G57" s="246">
        <f t="shared" ref="G57:AZ57" ca="1" si="30">$G$14*C$11*$C$3</f>
        <v>5310000</v>
      </c>
      <c r="H57" s="246">
        <f t="shared" ca="1" si="30"/>
        <v>5952818.0662893765</v>
      </c>
      <c r="I57" s="246">
        <f t="shared" ca="1" si="30"/>
        <v>6622439.9619173435</v>
      </c>
      <c r="J57" s="246">
        <f t="shared" ca="1" si="30"/>
        <v>7296183.093253986</v>
      </c>
      <c r="K57" s="246">
        <f t="shared" ca="1" si="30"/>
        <v>7610869.4851846192</v>
      </c>
      <c r="L57" s="246">
        <f t="shared" ca="1" si="30"/>
        <v>7840065.1166266948</v>
      </c>
      <c r="M57" s="246">
        <f t="shared" ca="1" si="30"/>
        <v>7975937.2609933391</v>
      </c>
      <c r="N57" s="246">
        <f t="shared" ca="1" si="30"/>
        <v>8024801.5052086189</v>
      </c>
      <c r="O57" s="246">
        <f t="shared" ca="1" si="30"/>
        <v>8004131.4234033972</v>
      </c>
      <c r="P57" s="246">
        <f t="shared" ca="1" si="30"/>
        <v>7916173.2135471758</v>
      </c>
      <c r="Q57" s="246">
        <f t="shared" ca="1" si="30"/>
        <v>7769864.6957211606</v>
      </c>
      <c r="R57" s="246">
        <f t="shared" ca="1" si="30"/>
        <v>7569890.5493789027</v>
      </c>
      <c r="S57" s="246">
        <f t="shared" ca="1" si="30"/>
        <v>7324737.7223060578</v>
      </c>
      <c r="T57" s="246">
        <f t="shared" ca="1" si="30"/>
        <v>7044785.2030051583</v>
      </c>
      <c r="U57" s="246">
        <f t="shared" ca="1" si="30"/>
        <v>6722626.894184825</v>
      </c>
      <c r="V57" s="246">
        <f t="shared" ca="1" si="30"/>
        <v>6360191.4280068176</v>
      </c>
      <c r="W57" s="246">
        <f t="shared" ca="1" si="30"/>
        <v>5957117.8186904443</v>
      </c>
      <c r="X57" s="246">
        <f t="shared" ca="1" si="30"/>
        <v>5506428.6978578502</v>
      </c>
      <c r="Y57" s="246">
        <f t="shared" ca="1" si="30"/>
        <v>5012570.0686897915</v>
      </c>
      <c r="Z57" s="246">
        <f t="shared" ca="1" si="30"/>
        <v>4465147.9582109889</v>
      </c>
      <c r="AA57" s="246">
        <f t="shared" ca="1" si="30"/>
        <v>3868612.9785195161</v>
      </c>
      <c r="AB57" s="246">
        <f t="shared" ca="1" si="30"/>
        <v>3214785.6709877751</v>
      </c>
      <c r="AC57" s="246">
        <f t="shared" ca="1" si="30"/>
        <v>2502356.2055120398</v>
      </c>
      <c r="AD57" s="246">
        <f t="shared" ca="1" si="30"/>
        <v>2124000</v>
      </c>
      <c r="AE57" s="246">
        <f t="shared" ca="1" si="30"/>
        <v>2124000</v>
      </c>
      <c r="AF57" s="246">
        <f t="shared" ca="1" si="30"/>
        <v>2124000</v>
      </c>
      <c r="AG57" s="246">
        <f t="shared" ca="1" si="30"/>
        <v>2124000</v>
      </c>
      <c r="AH57" s="246">
        <f t="shared" ca="1" si="30"/>
        <v>2124000</v>
      </c>
      <c r="AI57" s="246">
        <f t="shared" ca="1" si="30"/>
        <v>2124000</v>
      </c>
      <c r="AJ57" s="246">
        <f t="shared" ca="1" si="30"/>
        <v>2124000</v>
      </c>
      <c r="AK57" s="246">
        <f t="shared" ca="1" si="30"/>
        <v>2124000</v>
      </c>
      <c r="AL57" s="246">
        <f t="shared" ca="1" si="30"/>
        <v>2124000</v>
      </c>
      <c r="AM57" s="246">
        <f t="shared" ca="1" si="30"/>
        <v>2124000</v>
      </c>
      <c r="AN57" s="246">
        <f t="shared" ca="1" si="30"/>
        <v>2124000</v>
      </c>
      <c r="AO57" s="246">
        <f t="shared" ca="1" si="30"/>
        <v>2124000</v>
      </c>
      <c r="AP57" s="246">
        <f t="shared" ca="1" si="30"/>
        <v>2124000</v>
      </c>
      <c r="AQ57" s="246">
        <f t="shared" ca="1" si="30"/>
        <v>2124000</v>
      </c>
      <c r="AR57" s="246">
        <f t="shared" ca="1" si="30"/>
        <v>2124000</v>
      </c>
      <c r="AS57" s="246">
        <f t="shared" ca="1" si="30"/>
        <v>2124000</v>
      </c>
      <c r="AT57" s="246">
        <f t="shared" ca="1" si="30"/>
        <v>2124000</v>
      </c>
      <c r="AU57" s="246">
        <f t="shared" ca="1" si="30"/>
        <v>2124000</v>
      </c>
      <c r="AV57" s="246">
        <f t="shared" ca="1" si="30"/>
        <v>2124000</v>
      </c>
      <c r="AW57" s="246">
        <f t="shared" ca="1" si="30"/>
        <v>2124000</v>
      </c>
      <c r="AX57" s="246">
        <f t="shared" ca="1" si="30"/>
        <v>2124000</v>
      </c>
      <c r="AY57" s="246">
        <f t="shared" ca="1" si="30"/>
        <v>2124000</v>
      </c>
      <c r="AZ57" s="246">
        <f t="shared" ca="1" si="30"/>
        <v>2124000</v>
      </c>
    </row>
    <row r="58" spans="1:52" hidden="1" outlineLevel="1">
      <c r="A58" s="87" t="s">
        <v>110</v>
      </c>
      <c r="B58" s="68"/>
      <c r="C58" s="246"/>
      <c r="D58" s="246"/>
      <c r="E58" s="246"/>
      <c r="F58" s="246"/>
      <c r="G58" s="246"/>
      <c r="H58" s="246">
        <f t="shared" ref="H58:AZ58" ca="1" si="31">$H$14*C$11*$C$3</f>
        <v>5130000</v>
      </c>
      <c r="I58" s="246">
        <f t="shared" ca="1" si="31"/>
        <v>5751027.6233643135</v>
      </c>
      <c r="J58" s="246">
        <f t="shared" ca="1" si="31"/>
        <v>6397950.4716828568</v>
      </c>
      <c r="K58" s="246">
        <f t="shared" ca="1" si="31"/>
        <v>7048854.852804699</v>
      </c>
      <c r="L58" s="246">
        <f t="shared" ca="1" si="31"/>
        <v>7352873.9094156493</v>
      </c>
      <c r="M58" s="246">
        <f t="shared" ca="1" si="31"/>
        <v>7574300.1974190101</v>
      </c>
      <c r="N58" s="246">
        <f t="shared" ca="1" si="31"/>
        <v>7705566.5063833958</v>
      </c>
      <c r="O58" s="246">
        <f t="shared" ca="1" si="31"/>
        <v>7752774.3355405284</v>
      </c>
      <c r="P58" s="246">
        <f t="shared" ca="1" si="31"/>
        <v>7732804.9344744682</v>
      </c>
      <c r="Q58" s="246">
        <f t="shared" ca="1" si="31"/>
        <v>7647828.3588506607</v>
      </c>
      <c r="R58" s="246">
        <f t="shared" ca="1" si="31"/>
        <v>7506479.4517984083</v>
      </c>
      <c r="S58" s="246">
        <f t="shared" ca="1" si="31"/>
        <v>7313284.0900779227</v>
      </c>
      <c r="T58" s="246">
        <f t="shared" ca="1" si="31"/>
        <v>7076441.528329581</v>
      </c>
      <c r="U58" s="246">
        <f t="shared" ca="1" si="31"/>
        <v>6805978.9249371858</v>
      </c>
      <c r="V58" s="246">
        <f t="shared" ca="1" si="31"/>
        <v>6494741.2367548319</v>
      </c>
      <c r="W58" s="246">
        <f t="shared" ca="1" si="31"/>
        <v>6144591.7185828574</v>
      </c>
      <c r="X58" s="246">
        <f t="shared" ca="1" si="31"/>
        <v>5755181.6214467008</v>
      </c>
      <c r="Y58" s="246">
        <f t="shared" ca="1" si="31"/>
        <v>5319770.0979304649</v>
      </c>
      <c r="Z58" s="246">
        <f t="shared" ca="1" si="31"/>
        <v>4842652.4392426796</v>
      </c>
      <c r="AA58" s="246">
        <f t="shared" ca="1" si="31"/>
        <v>4313787.0104750227</v>
      </c>
      <c r="AB58" s="246">
        <f t="shared" ca="1" si="31"/>
        <v>3737473.5555188549</v>
      </c>
      <c r="AC58" s="246">
        <f t="shared" ca="1" si="31"/>
        <v>3105809.8855305626</v>
      </c>
      <c r="AD58" s="246">
        <f t="shared" ca="1" si="31"/>
        <v>2417530.5714268861</v>
      </c>
      <c r="AE58" s="246">
        <f t="shared" ca="1" si="31"/>
        <v>2052000</v>
      </c>
      <c r="AF58" s="246">
        <f t="shared" ca="1" si="31"/>
        <v>2052000</v>
      </c>
      <c r="AG58" s="246">
        <f t="shared" ca="1" si="31"/>
        <v>2052000</v>
      </c>
      <c r="AH58" s="246">
        <f t="shared" ca="1" si="31"/>
        <v>2052000</v>
      </c>
      <c r="AI58" s="246">
        <f t="shared" ca="1" si="31"/>
        <v>2052000</v>
      </c>
      <c r="AJ58" s="246">
        <f t="shared" ca="1" si="31"/>
        <v>2052000</v>
      </c>
      <c r="AK58" s="246">
        <f t="shared" ca="1" si="31"/>
        <v>2052000</v>
      </c>
      <c r="AL58" s="246">
        <f t="shared" ca="1" si="31"/>
        <v>2052000</v>
      </c>
      <c r="AM58" s="246">
        <f t="shared" ca="1" si="31"/>
        <v>2052000</v>
      </c>
      <c r="AN58" s="246">
        <f t="shared" ca="1" si="31"/>
        <v>2052000</v>
      </c>
      <c r="AO58" s="246">
        <f t="shared" ca="1" si="31"/>
        <v>2052000</v>
      </c>
      <c r="AP58" s="246">
        <f t="shared" ca="1" si="31"/>
        <v>2052000</v>
      </c>
      <c r="AQ58" s="246">
        <f t="shared" ca="1" si="31"/>
        <v>2052000</v>
      </c>
      <c r="AR58" s="246">
        <f t="shared" ca="1" si="31"/>
        <v>2052000</v>
      </c>
      <c r="AS58" s="246">
        <f t="shared" ca="1" si="31"/>
        <v>2052000</v>
      </c>
      <c r="AT58" s="246">
        <f t="shared" ca="1" si="31"/>
        <v>2052000</v>
      </c>
      <c r="AU58" s="246">
        <f t="shared" ca="1" si="31"/>
        <v>2052000</v>
      </c>
      <c r="AV58" s="246">
        <f t="shared" ca="1" si="31"/>
        <v>2052000</v>
      </c>
      <c r="AW58" s="246">
        <f t="shared" ca="1" si="31"/>
        <v>2052000</v>
      </c>
      <c r="AX58" s="246">
        <f t="shared" ca="1" si="31"/>
        <v>2052000</v>
      </c>
      <c r="AY58" s="246">
        <f t="shared" ca="1" si="31"/>
        <v>2052000</v>
      </c>
      <c r="AZ58" s="246">
        <f t="shared" ca="1" si="31"/>
        <v>2052000</v>
      </c>
    </row>
    <row r="59" spans="1:52" hidden="1" outlineLevel="1">
      <c r="A59" s="87" t="s">
        <v>111</v>
      </c>
      <c r="B59" s="68"/>
      <c r="C59" s="246"/>
      <c r="D59" s="246"/>
      <c r="E59" s="246"/>
      <c r="F59" s="246"/>
      <c r="G59" s="246"/>
      <c r="H59" s="246"/>
      <c r="I59" s="246">
        <f t="shared" ref="I59:AZ59" ca="1" si="32">$I$14*C$11*$C$3</f>
        <v>4356000</v>
      </c>
      <c r="J59" s="246">
        <f t="shared" ca="1" si="32"/>
        <v>4883328.7187865395</v>
      </c>
      <c r="K59" s="246">
        <f t="shared" ca="1" si="32"/>
        <v>5432645.6636745669</v>
      </c>
      <c r="L59" s="246">
        <f t="shared" ca="1" si="32"/>
        <v>5985343.4188727615</v>
      </c>
      <c r="M59" s="246">
        <f t="shared" ca="1" si="32"/>
        <v>6243492.9336090777</v>
      </c>
      <c r="N59" s="246">
        <f t="shared" ca="1" si="32"/>
        <v>6431511.0448259665</v>
      </c>
      <c r="O59" s="246">
        <f t="shared" ca="1" si="32"/>
        <v>6542972.2615606375</v>
      </c>
      <c r="P59" s="246">
        <f t="shared" ca="1" si="32"/>
        <v>6583057.5059677484</v>
      </c>
      <c r="Q59" s="246">
        <f t="shared" ca="1" si="32"/>
        <v>6566101.0320800748</v>
      </c>
      <c r="R59" s="246">
        <f t="shared" ca="1" si="32"/>
        <v>6493945.4836556483</v>
      </c>
      <c r="S59" s="246">
        <f t="shared" ca="1" si="32"/>
        <v>6373922.9029305782</v>
      </c>
      <c r="T59" s="246">
        <f t="shared" ca="1" si="32"/>
        <v>6209876.3150837105</v>
      </c>
      <c r="U59" s="246">
        <f t="shared" ca="1" si="32"/>
        <v>6008767.8942307318</v>
      </c>
      <c r="V59" s="246">
        <f t="shared" ca="1" si="32"/>
        <v>5779111.9292449094</v>
      </c>
      <c r="W59" s="246">
        <f t="shared" ca="1" si="32"/>
        <v>5514832.9098058566</v>
      </c>
      <c r="X59" s="246">
        <f t="shared" ca="1" si="32"/>
        <v>5217512.9680598294</v>
      </c>
      <c r="Y59" s="246">
        <f t="shared" ca="1" si="32"/>
        <v>4886855.9732986018</v>
      </c>
      <c r="Z59" s="246">
        <f t="shared" ca="1" si="32"/>
        <v>4517138.1182427108</v>
      </c>
      <c r="AA59" s="246">
        <f t="shared" ca="1" si="32"/>
        <v>4112006.6326200995</v>
      </c>
      <c r="AB59" s="246">
        <f t="shared" ca="1" si="32"/>
        <v>3662934.93521037</v>
      </c>
      <c r="AC59" s="246">
        <f t="shared" ca="1" si="32"/>
        <v>3173574.0366160101</v>
      </c>
      <c r="AD59" s="246">
        <f t="shared" ca="1" si="32"/>
        <v>2637214.0080645476</v>
      </c>
      <c r="AE59" s="246">
        <f t="shared" ca="1" si="32"/>
        <v>2052780.3448607242</v>
      </c>
      <c r="AF59" s="246">
        <f t="shared" ca="1" si="32"/>
        <v>1742400</v>
      </c>
      <c r="AG59" s="246">
        <f t="shared" ca="1" si="32"/>
        <v>1742400</v>
      </c>
      <c r="AH59" s="246">
        <f t="shared" ca="1" si="32"/>
        <v>1742400</v>
      </c>
      <c r="AI59" s="246">
        <f t="shared" ca="1" si="32"/>
        <v>1742400</v>
      </c>
      <c r="AJ59" s="246">
        <f t="shared" ca="1" si="32"/>
        <v>1742400</v>
      </c>
      <c r="AK59" s="246">
        <f t="shared" ca="1" si="32"/>
        <v>1742400</v>
      </c>
      <c r="AL59" s="246">
        <f t="shared" ca="1" si="32"/>
        <v>1742400</v>
      </c>
      <c r="AM59" s="246">
        <f t="shared" ca="1" si="32"/>
        <v>1742400</v>
      </c>
      <c r="AN59" s="246">
        <f t="shared" ca="1" si="32"/>
        <v>1742400</v>
      </c>
      <c r="AO59" s="246">
        <f t="shared" ca="1" si="32"/>
        <v>1742400</v>
      </c>
      <c r="AP59" s="246">
        <f t="shared" ca="1" si="32"/>
        <v>1742400</v>
      </c>
      <c r="AQ59" s="246">
        <f t="shared" ca="1" si="32"/>
        <v>1742400</v>
      </c>
      <c r="AR59" s="246">
        <f t="shared" ca="1" si="32"/>
        <v>1742400</v>
      </c>
      <c r="AS59" s="246">
        <f t="shared" ca="1" si="32"/>
        <v>1742400</v>
      </c>
      <c r="AT59" s="246">
        <f t="shared" ca="1" si="32"/>
        <v>1742400</v>
      </c>
      <c r="AU59" s="246">
        <f t="shared" ca="1" si="32"/>
        <v>1742400</v>
      </c>
      <c r="AV59" s="246">
        <f t="shared" ca="1" si="32"/>
        <v>1742400</v>
      </c>
      <c r="AW59" s="246">
        <f t="shared" ca="1" si="32"/>
        <v>1742400</v>
      </c>
      <c r="AX59" s="246">
        <f t="shared" ca="1" si="32"/>
        <v>1742400</v>
      </c>
      <c r="AY59" s="246">
        <f t="shared" ca="1" si="32"/>
        <v>1742400</v>
      </c>
      <c r="AZ59" s="246">
        <f t="shared" ca="1" si="32"/>
        <v>1742400</v>
      </c>
    </row>
    <row r="60" spans="1:52" hidden="1" outlineLevel="1">
      <c r="A60" s="87" t="s">
        <v>112</v>
      </c>
      <c r="B60" s="68"/>
      <c r="C60" s="246"/>
      <c r="D60" s="246"/>
      <c r="E60" s="246"/>
      <c r="F60" s="246"/>
      <c r="G60" s="246"/>
      <c r="H60" s="246"/>
      <c r="I60" s="246"/>
      <c r="J60" s="246">
        <f t="shared" ref="J60:AZ60" ca="1" si="33">$J$14*C$11*$C$3</f>
        <v>3654000</v>
      </c>
      <c r="K60" s="246">
        <f t="shared" ca="1" si="33"/>
        <v>4096345.9913787916</v>
      </c>
      <c r="L60" s="246">
        <f t="shared" ca="1" si="33"/>
        <v>4557136.6517600706</v>
      </c>
      <c r="M60" s="246">
        <f t="shared" ca="1" si="33"/>
        <v>5020763.2811205396</v>
      </c>
      <c r="N60" s="246">
        <f t="shared" ca="1" si="33"/>
        <v>5237310.1881100936</v>
      </c>
      <c r="O60" s="246">
        <f t="shared" ca="1" si="33"/>
        <v>5395027.859915996</v>
      </c>
      <c r="P60" s="246">
        <f t="shared" ca="1" si="33"/>
        <v>5488526.3185818577</v>
      </c>
      <c r="Q60" s="246">
        <f t="shared" ca="1" si="33"/>
        <v>5522151.5442622015</v>
      </c>
      <c r="R60" s="246">
        <f t="shared" ca="1" si="33"/>
        <v>5507927.7252572523</v>
      </c>
      <c r="S60" s="246">
        <f t="shared" ca="1" si="33"/>
        <v>5447400.5503392434</v>
      </c>
      <c r="T60" s="246">
        <f t="shared" ca="1" si="33"/>
        <v>5346720.4516318487</v>
      </c>
      <c r="U60" s="246">
        <f t="shared" ca="1" si="33"/>
        <v>5209111.123809889</v>
      </c>
      <c r="V60" s="246">
        <f t="shared" ca="1" si="33"/>
        <v>5040412.7377224732</v>
      </c>
      <c r="W60" s="246">
        <f t="shared" ca="1" si="33"/>
        <v>4847767.4447798207</v>
      </c>
      <c r="X60" s="246">
        <f t="shared" ca="1" si="33"/>
        <v>4626078.8458288796</v>
      </c>
      <c r="Y60" s="246">
        <f t="shared" ca="1" si="33"/>
        <v>4376674.1013063863</v>
      </c>
      <c r="Z60" s="246">
        <f t="shared" ca="1" si="33"/>
        <v>4099304.8040480008</v>
      </c>
      <c r="AA60" s="246">
        <f t="shared" ca="1" si="33"/>
        <v>3789169.5785259102</v>
      </c>
      <c r="AB60" s="246">
        <f t="shared" ca="1" si="33"/>
        <v>3449327.8777763653</v>
      </c>
      <c r="AC60" s="246">
        <f t="shared" ca="1" si="33"/>
        <v>3072627.2390401042</v>
      </c>
      <c r="AD60" s="246">
        <f t="shared" ca="1" si="33"/>
        <v>2662130.2869134299</v>
      </c>
      <c r="AE60" s="246">
        <f t="shared" ca="1" si="33"/>
        <v>2212208.4447814184</v>
      </c>
      <c r="AF60" s="246">
        <f t="shared" ca="1" si="33"/>
        <v>1721960.3719286241</v>
      </c>
      <c r="AG60" s="246">
        <f t="shared" ca="1" si="33"/>
        <v>1461600</v>
      </c>
      <c r="AH60" s="246">
        <f t="shared" ca="1" si="33"/>
        <v>1461600</v>
      </c>
      <c r="AI60" s="246">
        <f t="shared" ca="1" si="33"/>
        <v>1461600</v>
      </c>
      <c r="AJ60" s="246">
        <f t="shared" ca="1" si="33"/>
        <v>1461600</v>
      </c>
      <c r="AK60" s="246">
        <f t="shared" ca="1" si="33"/>
        <v>1461600</v>
      </c>
      <c r="AL60" s="246">
        <f t="shared" ca="1" si="33"/>
        <v>1461600</v>
      </c>
      <c r="AM60" s="246">
        <f t="shared" ca="1" si="33"/>
        <v>1461600</v>
      </c>
      <c r="AN60" s="246">
        <f t="shared" ca="1" si="33"/>
        <v>1461600</v>
      </c>
      <c r="AO60" s="246">
        <f t="shared" ca="1" si="33"/>
        <v>1461600</v>
      </c>
      <c r="AP60" s="246">
        <f t="shared" ca="1" si="33"/>
        <v>1461600</v>
      </c>
      <c r="AQ60" s="246">
        <f t="shared" ca="1" si="33"/>
        <v>1461600</v>
      </c>
      <c r="AR60" s="246">
        <f t="shared" ca="1" si="33"/>
        <v>1461600</v>
      </c>
      <c r="AS60" s="246">
        <f t="shared" ca="1" si="33"/>
        <v>1461600</v>
      </c>
      <c r="AT60" s="246">
        <f t="shared" ca="1" si="33"/>
        <v>1461600</v>
      </c>
      <c r="AU60" s="246">
        <f t="shared" ca="1" si="33"/>
        <v>1461600</v>
      </c>
      <c r="AV60" s="246">
        <f t="shared" ca="1" si="33"/>
        <v>1461600</v>
      </c>
      <c r="AW60" s="246">
        <f t="shared" ca="1" si="33"/>
        <v>1461600</v>
      </c>
      <c r="AX60" s="246">
        <f t="shared" ca="1" si="33"/>
        <v>1461600</v>
      </c>
      <c r="AY60" s="246">
        <f t="shared" ca="1" si="33"/>
        <v>1461600</v>
      </c>
      <c r="AZ60" s="246">
        <f t="shared" ca="1" si="33"/>
        <v>1461600</v>
      </c>
    </row>
    <row r="61" spans="1:52" hidden="1" outlineLevel="1">
      <c r="A61" s="87" t="s">
        <v>113</v>
      </c>
      <c r="B61" s="68"/>
      <c r="C61" s="246"/>
      <c r="D61" s="246"/>
      <c r="E61" s="246"/>
      <c r="F61" s="246"/>
      <c r="G61" s="246"/>
      <c r="H61" s="246"/>
      <c r="I61" s="246"/>
      <c r="J61" s="246"/>
      <c r="K61" s="246">
        <f t="shared" ref="K61:AZ61" ca="1" si="34">$K$14*C$11*$C$3</f>
        <v>2520000</v>
      </c>
      <c r="L61" s="246">
        <f t="shared" ca="1" si="34"/>
        <v>2825066.2009508908</v>
      </c>
      <c r="M61" s="246">
        <f t="shared" ca="1" si="34"/>
        <v>3142852.8632828067</v>
      </c>
      <c r="N61" s="246">
        <f t="shared" ca="1" si="34"/>
        <v>3462595.3662900273</v>
      </c>
      <c r="O61" s="246">
        <f t="shared" ca="1" si="34"/>
        <v>3611938.0607655821</v>
      </c>
      <c r="P61" s="246">
        <f t="shared" ca="1" si="34"/>
        <v>3720708.8689075834</v>
      </c>
      <c r="Q61" s="246">
        <f t="shared" ca="1" si="34"/>
        <v>3785190.5645392118</v>
      </c>
      <c r="R61" s="246">
        <f t="shared" ca="1" si="34"/>
        <v>3808380.3753532423</v>
      </c>
      <c r="S61" s="246">
        <f t="shared" ca="1" si="34"/>
        <v>3798570.8450050019</v>
      </c>
      <c r="T61" s="246">
        <f t="shared" ca="1" si="34"/>
        <v>3756827.9657512018</v>
      </c>
      <c r="U61" s="246">
        <f t="shared" ca="1" si="34"/>
        <v>3687393.4149185163</v>
      </c>
      <c r="V61" s="246">
        <f t="shared" ca="1" si="34"/>
        <v>3592490.4302137163</v>
      </c>
      <c r="W61" s="246">
        <f t="shared" ca="1" si="34"/>
        <v>3476146.7156706713</v>
      </c>
      <c r="X61" s="246">
        <f t="shared" ca="1" si="34"/>
        <v>3343287.8929515998</v>
      </c>
      <c r="Y61" s="246">
        <f t="shared" ca="1" si="34"/>
        <v>3190399.2040199172</v>
      </c>
      <c r="Z61" s="246">
        <f t="shared" ca="1" si="34"/>
        <v>3018395.9319354384</v>
      </c>
      <c r="AA61" s="246">
        <f t="shared" ca="1" si="34"/>
        <v>2827106.7614124143</v>
      </c>
      <c r="AB61" s="246">
        <f t="shared" ca="1" si="34"/>
        <v>2613220.3989833863</v>
      </c>
      <c r="AC61" s="246">
        <f t="shared" ca="1" si="34"/>
        <v>2378846.8122595618</v>
      </c>
      <c r="AD61" s="246">
        <f t="shared" ca="1" si="34"/>
        <v>2119053.26830352</v>
      </c>
      <c r="AE61" s="246">
        <f t="shared" ca="1" si="34"/>
        <v>1835951.9220092618</v>
      </c>
      <c r="AF61" s="246">
        <f t="shared" ca="1" si="34"/>
        <v>1525660.996400978</v>
      </c>
      <c r="AG61" s="246">
        <f t="shared" ca="1" si="34"/>
        <v>1187558.8771921545</v>
      </c>
      <c r="AH61" s="246">
        <f t="shared" ca="1" si="34"/>
        <v>1008000</v>
      </c>
      <c r="AI61" s="246">
        <f t="shared" ca="1" si="34"/>
        <v>1008000</v>
      </c>
      <c r="AJ61" s="246">
        <f t="shared" ca="1" si="34"/>
        <v>1008000</v>
      </c>
      <c r="AK61" s="246">
        <f t="shared" ca="1" si="34"/>
        <v>1008000</v>
      </c>
      <c r="AL61" s="246">
        <f t="shared" ca="1" si="34"/>
        <v>1008000</v>
      </c>
      <c r="AM61" s="246">
        <f t="shared" ca="1" si="34"/>
        <v>1008000</v>
      </c>
      <c r="AN61" s="246">
        <f t="shared" ca="1" si="34"/>
        <v>1008000</v>
      </c>
      <c r="AO61" s="246">
        <f t="shared" ca="1" si="34"/>
        <v>1008000</v>
      </c>
      <c r="AP61" s="246">
        <f t="shared" ca="1" si="34"/>
        <v>1008000</v>
      </c>
      <c r="AQ61" s="246">
        <f t="shared" ca="1" si="34"/>
        <v>1008000</v>
      </c>
      <c r="AR61" s="246">
        <f t="shared" ca="1" si="34"/>
        <v>1008000</v>
      </c>
      <c r="AS61" s="246">
        <f t="shared" ca="1" si="34"/>
        <v>1008000</v>
      </c>
      <c r="AT61" s="246">
        <f t="shared" ca="1" si="34"/>
        <v>1008000</v>
      </c>
      <c r="AU61" s="246">
        <f t="shared" ca="1" si="34"/>
        <v>1008000</v>
      </c>
      <c r="AV61" s="246">
        <f t="shared" ca="1" si="34"/>
        <v>1008000</v>
      </c>
      <c r="AW61" s="246">
        <f t="shared" ca="1" si="34"/>
        <v>1008000</v>
      </c>
      <c r="AX61" s="246">
        <f t="shared" ca="1" si="34"/>
        <v>1008000</v>
      </c>
      <c r="AY61" s="246">
        <f t="shared" ca="1" si="34"/>
        <v>1008000</v>
      </c>
      <c r="AZ61" s="246">
        <f t="shared" ca="1" si="34"/>
        <v>1008000</v>
      </c>
    </row>
    <row r="62" spans="1:52" hidden="1" outlineLevel="1">
      <c r="A62" s="87" t="s">
        <v>114</v>
      </c>
      <c r="B62" s="68"/>
      <c r="C62" s="246"/>
      <c r="D62" s="246"/>
      <c r="E62" s="246"/>
      <c r="F62" s="246"/>
      <c r="G62" s="246"/>
      <c r="H62" s="246"/>
      <c r="I62" s="246"/>
      <c r="J62" s="246"/>
      <c r="K62" s="246"/>
      <c r="L62" s="246">
        <f t="shared" ref="L62:AZ62" ca="1" si="35">$L$14*C$11*$C$3</f>
        <v>1314000</v>
      </c>
      <c r="M62" s="246">
        <f t="shared" ca="1" si="35"/>
        <v>1473070.2333529645</v>
      </c>
      <c r="N62" s="246">
        <f t="shared" ca="1" si="35"/>
        <v>1638773.2787117492</v>
      </c>
      <c r="O62" s="246">
        <f t="shared" ca="1" si="35"/>
        <v>1805496.1552798001</v>
      </c>
      <c r="P62" s="246">
        <f t="shared" ca="1" si="35"/>
        <v>1883367.7031134821</v>
      </c>
      <c r="Q62" s="246">
        <f t="shared" ca="1" si="35"/>
        <v>1940083.9102160973</v>
      </c>
      <c r="R62" s="246">
        <f t="shared" ca="1" si="35"/>
        <v>1973706.5086525891</v>
      </c>
      <c r="S62" s="246">
        <f t="shared" ca="1" si="35"/>
        <v>1985798.3385770477</v>
      </c>
      <c r="T62" s="246">
        <f t="shared" ca="1" si="35"/>
        <v>1980683.3691811794</v>
      </c>
      <c r="U62" s="246">
        <f t="shared" ca="1" si="35"/>
        <v>1958917.4392845554</v>
      </c>
      <c r="V62" s="246">
        <f t="shared" ca="1" si="35"/>
        <v>1922712.2806360836</v>
      </c>
      <c r="W62" s="246">
        <f t="shared" ca="1" si="35"/>
        <v>1873227.1528971524</v>
      </c>
      <c r="X62" s="246">
        <f t="shared" ca="1" si="35"/>
        <v>1812562.2160282787</v>
      </c>
      <c r="Y62" s="246">
        <f t="shared" ca="1" si="35"/>
        <v>1743285.8298961916</v>
      </c>
      <c r="Z62" s="246">
        <f t="shared" ca="1" si="35"/>
        <v>1663565.299238957</v>
      </c>
      <c r="AA62" s="246">
        <f t="shared" ca="1" si="35"/>
        <v>1573877.8787949071</v>
      </c>
      <c r="AB62" s="246">
        <f t="shared" ca="1" si="35"/>
        <v>1474134.2398793302</v>
      </c>
      <c r="AC62" s="246">
        <f t="shared" ca="1" si="35"/>
        <v>1362607.7794699087</v>
      </c>
      <c r="AD62" s="246">
        <f t="shared" ca="1" si="35"/>
        <v>1240398.6949639143</v>
      </c>
      <c r="AE62" s="246">
        <f t="shared" ca="1" si="35"/>
        <v>1104934.9184725499</v>
      </c>
      <c r="AF62" s="246">
        <f t="shared" ca="1" si="35"/>
        <v>957317.78790482949</v>
      </c>
      <c r="AG62" s="246">
        <f t="shared" ca="1" si="35"/>
        <v>795523.23383765284</v>
      </c>
      <c r="AH62" s="246">
        <f t="shared" ca="1" si="35"/>
        <v>619227.1288216234</v>
      </c>
      <c r="AI62" s="246">
        <f t="shared" ca="1" si="35"/>
        <v>525600</v>
      </c>
      <c r="AJ62" s="246">
        <f t="shared" ca="1" si="35"/>
        <v>525600</v>
      </c>
      <c r="AK62" s="246">
        <f t="shared" ca="1" si="35"/>
        <v>525600</v>
      </c>
      <c r="AL62" s="246">
        <f t="shared" ca="1" si="35"/>
        <v>525600</v>
      </c>
      <c r="AM62" s="246">
        <f t="shared" ca="1" si="35"/>
        <v>525600</v>
      </c>
      <c r="AN62" s="246">
        <f t="shared" ca="1" si="35"/>
        <v>525600</v>
      </c>
      <c r="AO62" s="246">
        <f t="shared" ca="1" si="35"/>
        <v>525600</v>
      </c>
      <c r="AP62" s="246">
        <f t="shared" ca="1" si="35"/>
        <v>525600</v>
      </c>
      <c r="AQ62" s="246">
        <f t="shared" ca="1" si="35"/>
        <v>525600</v>
      </c>
      <c r="AR62" s="246">
        <f t="shared" ca="1" si="35"/>
        <v>525600</v>
      </c>
      <c r="AS62" s="246">
        <f t="shared" ca="1" si="35"/>
        <v>525600</v>
      </c>
      <c r="AT62" s="246">
        <f t="shared" ca="1" si="35"/>
        <v>525600</v>
      </c>
      <c r="AU62" s="246">
        <f t="shared" ca="1" si="35"/>
        <v>525600</v>
      </c>
      <c r="AV62" s="246">
        <f t="shared" ca="1" si="35"/>
        <v>525600</v>
      </c>
      <c r="AW62" s="246">
        <f t="shared" ca="1" si="35"/>
        <v>525600</v>
      </c>
      <c r="AX62" s="246">
        <f t="shared" ca="1" si="35"/>
        <v>525600</v>
      </c>
      <c r="AY62" s="246">
        <f t="shared" ca="1" si="35"/>
        <v>525600</v>
      </c>
      <c r="AZ62" s="246">
        <f t="shared" ca="1" si="35"/>
        <v>525600</v>
      </c>
    </row>
    <row r="63" spans="1:52" hidden="1" outlineLevel="1">
      <c r="A63" s="87" t="s">
        <v>117</v>
      </c>
      <c r="B63" s="68"/>
      <c r="C63" s="246"/>
      <c r="D63" s="246"/>
      <c r="E63" s="246"/>
      <c r="F63" s="246"/>
      <c r="G63" s="246"/>
      <c r="H63" s="246"/>
      <c r="I63" s="246"/>
      <c r="J63" s="246"/>
      <c r="K63" s="246"/>
      <c r="L63" s="246"/>
      <c r="M63" s="246">
        <f t="shared" ref="M63:AZ63" ca="1" si="36">$M$14*C$11*$C$3</f>
        <v>612000</v>
      </c>
      <c r="N63" s="246">
        <f t="shared" ca="1" si="36"/>
        <v>686087.50594521628</v>
      </c>
      <c r="O63" s="246">
        <f t="shared" ca="1" si="36"/>
        <v>763264.26679725316</v>
      </c>
      <c r="P63" s="246">
        <f t="shared" ca="1" si="36"/>
        <v>840916.01752757817</v>
      </c>
      <c r="Q63" s="246">
        <f t="shared" ca="1" si="36"/>
        <v>877184.95761449845</v>
      </c>
      <c r="R63" s="246">
        <f t="shared" ca="1" si="36"/>
        <v>903600.72530612745</v>
      </c>
      <c r="S63" s="246">
        <f t="shared" ca="1" si="36"/>
        <v>919260.56567380868</v>
      </c>
      <c r="T63" s="246">
        <f t="shared" ca="1" si="36"/>
        <v>924892.37687150179</v>
      </c>
      <c r="U63" s="246">
        <f t="shared" ca="1" si="36"/>
        <v>922510.06235835771</v>
      </c>
      <c r="V63" s="246">
        <f t="shared" ca="1" si="36"/>
        <v>912372.50596814905</v>
      </c>
      <c r="W63" s="246">
        <f t="shared" ca="1" si="36"/>
        <v>895509.82933735405</v>
      </c>
      <c r="X63" s="246">
        <f t="shared" ca="1" si="36"/>
        <v>872461.96162333118</v>
      </c>
      <c r="Y63" s="246">
        <f t="shared" ca="1" si="36"/>
        <v>844207.05952002027</v>
      </c>
      <c r="Z63" s="246">
        <f t="shared" ca="1" si="36"/>
        <v>811941.34543110291</v>
      </c>
      <c r="AA63" s="246">
        <f t="shared" ca="1" si="36"/>
        <v>774811.23526197975</v>
      </c>
      <c r="AB63" s="246">
        <f t="shared" ca="1" si="36"/>
        <v>733039.01204146363</v>
      </c>
      <c r="AC63" s="246">
        <f t="shared" ca="1" si="36"/>
        <v>686583.07062872918</v>
      </c>
      <c r="AD63" s="246">
        <f t="shared" ca="1" si="36"/>
        <v>634639.23975310812</v>
      </c>
      <c r="AE63" s="246">
        <f t="shared" ca="1" si="36"/>
        <v>577719.94012017932</v>
      </c>
      <c r="AF63" s="246">
        <f t="shared" ca="1" si="36"/>
        <v>514627.22230228345</v>
      </c>
      <c r="AG63" s="246">
        <f t="shared" ca="1" si="36"/>
        <v>445874.03820224933</v>
      </c>
      <c r="AH63" s="246">
        <f t="shared" ca="1" si="36"/>
        <v>370517.67055452324</v>
      </c>
      <c r="AI63" s="246">
        <f t="shared" ca="1" si="36"/>
        <v>288407.15588952322</v>
      </c>
      <c r="AJ63" s="246">
        <f t="shared" ca="1" si="36"/>
        <v>244800</v>
      </c>
      <c r="AK63" s="246">
        <f t="shared" ca="1" si="36"/>
        <v>244800</v>
      </c>
      <c r="AL63" s="246">
        <f t="shared" ca="1" si="36"/>
        <v>244800</v>
      </c>
      <c r="AM63" s="246">
        <f t="shared" ca="1" si="36"/>
        <v>244800</v>
      </c>
      <c r="AN63" s="246">
        <f t="shared" ca="1" si="36"/>
        <v>244800</v>
      </c>
      <c r="AO63" s="246">
        <f t="shared" ca="1" si="36"/>
        <v>244800</v>
      </c>
      <c r="AP63" s="246">
        <f t="shared" ca="1" si="36"/>
        <v>244800</v>
      </c>
      <c r="AQ63" s="246">
        <f t="shared" ca="1" si="36"/>
        <v>244800</v>
      </c>
      <c r="AR63" s="246">
        <f t="shared" ca="1" si="36"/>
        <v>244800</v>
      </c>
      <c r="AS63" s="246">
        <f t="shared" ca="1" si="36"/>
        <v>244800</v>
      </c>
      <c r="AT63" s="246">
        <f t="shared" ca="1" si="36"/>
        <v>244800</v>
      </c>
      <c r="AU63" s="246">
        <f t="shared" ca="1" si="36"/>
        <v>244800</v>
      </c>
      <c r="AV63" s="246">
        <f t="shared" ca="1" si="36"/>
        <v>244800</v>
      </c>
      <c r="AW63" s="246">
        <f t="shared" ca="1" si="36"/>
        <v>244800</v>
      </c>
      <c r="AX63" s="246">
        <f t="shared" ca="1" si="36"/>
        <v>244800</v>
      </c>
      <c r="AY63" s="246">
        <f t="shared" ca="1" si="36"/>
        <v>244800</v>
      </c>
      <c r="AZ63" s="246">
        <f t="shared" ca="1" si="36"/>
        <v>244800</v>
      </c>
    </row>
    <row r="64" spans="1:52" hidden="1" outlineLevel="1">
      <c r="A64" s="87" t="s">
        <v>118</v>
      </c>
      <c r="B64" s="68"/>
      <c r="C64" s="246"/>
      <c r="D64" s="246"/>
      <c r="E64" s="246"/>
      <c r="F64" s="246"/>
      <c r="G64" s="246"/>
      <c r="H64" s="246"/>
      <c r="I64" s="246"/>
      <c r="J64" s="246"/>
      <c r="K64" s="246"/>
      <c r="L64" s="246"/>
      <c r="M64" s="246"/>
      <c r="N64" s="246">
        <f t="shared" ref="N64:AZ64" ca="1" si="37">$N$14*C$11*$C$3</f>
        <v>252000</v>
      </c>
      <c r="O64" s="246">
        <f t="shared" ca="1" si="37"/>
        <v>282506.62009508902</v>
      </c>
      <c r="P64" s="246">
        <f t="shared" ca="1" si="37"/>
        <v>314285.28632828069</v>
      </c>
      <c r="Q64" s="246">
        <f t="shared" ca="1" si="37"/>
        <v>346259.53662900277</v>
      </c>
      <c r="R64" s="246">
        <f t="shared" ca="1" si="37"/>
        <v>361193.80607655819</v>
      </c>
      <c r="S64" s="246">
        <f t="shared" ca="1" si="37"/>
        <v>372070.88689075841</v>
      </c>
      <c r="T64" s="246">
        <f t="shared" ca="1" si="37"/>
        <v>378519.05645392119</v>
      </c>
      <c r="U64" s="246">
        <f t="shared" ca="1" si="37"/>
        <v>380838.03753532429</v>
      </c>
      <c r="V64" s="246">
        <f t="shared" ca="1" si="37"/>
        <v>379857.08450050023</v>
      </c>
      <c r="W64" s="246">
        <f t="shared" ca="1" si="37"/>
        <v>375682.79657512018</v>
      </c>
      <c r="X64" s="246">
        <f t="shared" ca="1" si="37"/>
        <v>368739.34149185166</v>
      </c>
      <c r="Y64" s="246">
        <f t="shared" ca="1" si="37"/>
        <v>359249.04302137165</v>
      </c>
      <c r="Z64" s="246">
        <f t="shared" ca="1" si="37"/>
        <v>347614.67156706715</v>
      </c>
      <c r="AA64" s="246">
        <f t="shared" ca="1" si="37"/>
        <v>334328.78929516004</v>
      </c>
      <c r="AB64" s="246">
        <f t="shared" ca="1" si="37"/>
        <v>319039.92040199175</v>
      </c>
      <c r="AC64" s="246">
        <f t="shared" ca="1" si="37"/>
        <v>301839.59319354384</v>
      </c>
      <c r="AD64" s="246">
        <f t="shared" ca="1" si="37"/>
        <v>282710.67614124145</v>
      </c>
      <c r="AE64" s="246">
        <f t="shared" ca="1" si="37"/>
        <v>261322.03989833861</v>
      </c>
      <c r="AF64" s="246">
        <f t="shared" ca="1" si="37"/>
        <v>237884.68122595618</v>
      </c>
      <c r="AG64" s="246">
        <f t="shared" ca="1" si="37"/>
        <v>211905.32683035199</v>
      </c>
      <c r="AH64" s="246">
        <f t="shared" ca="1" si="37"/>
        <v>183595.19220092619</v>
      </c>
      <c r="AI64" s="246">
        <f t="shared" ca="1" si="37"/>
        <v>152566.09964009782</v>
      </c>
      <c r="AJ64" s="246">
        <f t="shared" ca="1" si="37"/>
        <v>118755.88771921546</v>
      </c>
      <c r="AK64" s="246">
        <f t="shared" ca="1" si="37"/>
        <v>100800</v>
      </c>
      <c r="AL64" s="246">
        <f t="shared" ca="1" si="37"/>
        <v>100800</v>
      </c>
      <c r="AM64" s="246">
        <f t="shared" ca="1" si="37"/>
        <v>100800</v>
      </c>
      <c r="AN64" s="246">
        <f t="shared" ca="1" si="37"/>
        <v>100800</v>
      </c>
      <c r="AO64" s="246">
        <f t="shared" ca="1" si="37"/>
        <v>100800</v>
      </c>
      <c r="AP64" s="246">
        <f t="shared" ca="1" si="37"/>
        <v>100800</v>
      </c>
      <c r="AQ64" s="246">
        <f t="shared" ca="1" si="37"/>
        <v>100800</v>
      </c>
      <c r="AR64" s="246">
        <f t="shared" ca="1" si="37"/>
        <v>100800</v>
      </c>
      <c r="AS64" s="246">
        <f t="shared" ca="1" si="37"/>
        <v>100800</v>
      </c>
      <c r="AT64" s="246">
        <f t="shared" ca="1" si="37"/>
        <v>100800</v>
      </c>
      <c r="AU64" s="246">
        <f t="shared" ca="1" si="37"/>
        <v>100800</v>
      </c>
      <c r="AV64" s="246">
        <f t="shared" ca="1" si="37"/>
        <v>100800</v>
      </c>
      <c r="AW64" s="246">
        <f t="shared" ca="1" si="37"/>
        <v>100800</v>
      </c>
      <c r="AX64" s="246">
        <f t="shared" ca="1" si="37"/>
        <v>100800</v>
      </c>
      <c r="AY64" s="246">
        <f t="shared" ca="1" si="37"/>
        <v>100800</v>
      </c>
      <c r="AZ64" s="246">
        <f t="shared" ca="1" si="37"/>
        <v>100800</v>
      </c>
    </row>
    <row r="65" spans="1:52" hidden="1" outlineLevel="1">
      <c r="A65" s="87" t="s">
        <v>119</v>
      </c>
      <c r="B65" s="68"/>
      <c r="C65" s="246"/>
      <c r="D65" s="246"/>
      <c r="E65" s="246"/>
      <c r="F65" s="246"/>
      <c r="G65" s="246"/>
      <c r="H65" s="246"/>
      <c r="I65" s="246"/>
      <c r="J65" s="246"/>
      <c r="K65" s="246"/>
      <c r="L65" s="246"/>
      <c r="M65" s="246"/>
      <c r="N65" s="246"/>
      <c r="O65" s="246">
        <f t="shared" ref="O65:AZ65" ca="1" si="38">$O$14*C$11*$C$3</f>
        <v>54000</v>
      </c>
      <c r="P65" s="246">
        <f t="shared" ca="1" si="38"/>
        <v>60537.132877519085</v>
      </c>
      <c r="Q65" s="246">
        <f t="shared" ca="1" si="38"/>
        <v>67346.847070345859</v>
      </c>
      <c r="R65" s="246">
        <f t="shared" ca="1" si="38"/>
        <v>74198.472134786294</v>
      </c>
      <c r="S65" s="246">
        <f t="shared" ca="1" si="38"/>
        <v>77398.672730691047</v>
      </c>
      <c r="T65" s="246">
        <f t="shared" ca="1" si="38"/>
        <v>79729.475762305374</v>
      </c>
      <c r="U65" s="246">
        <f t="shared" ca="1" si="38"/>
        <v>81111.226382983121</v>
      </c>
      <c r="V65" s="246">
        <f t="shared" ca="1" si="38"/>
        <v>81608.150900426626</v>
      </c>
      <c r="W65" s="246">
        <f t="shared" ca="1" si="38"/>
        <v>81397.946678678622</v>
      </c>
      <c r="X65" s="246">
        <f t="shared" ca="1" si="38"/>
        <v>80503.456408954327</v>
      </c>
      <c r="Y65" s="246">
        <f t="shared" ca="1" si="38"/>
        <v>79015.573176825346</v>
      </c>
      <c r="Z65" s="246">
        <f t="shared" ca="1" si="38"/>
        <v>76981.937790293916</v>
      </c>
      <c r="AA65" s="246">
        <f t="shared" ca="1" si="38"/>
        <v>74488.858192942964</v>
      </c>
      <c r="AB65" s="246">
        <f t="shared" ca="1" si="38"/>
        <v>71641.883420391445</v>
      </c>
      <c r="AC65" s="246">
        <f t="shared" ca="1" si="38"/>
        <v>68365.697228998222</v>
      </c>
      <c r="AD65" s="246">
        <f t="shared" ca="1" si="38"/>
        <v>64679.912827187974</v>
      </c>
      <c r="AE65" s="246">
        <f t="shared" ca="1" si="38"/>
        <v>60580.859173123165</v>
      </c>
      <c r="AF65" s="246">
        <f t="shared" ca="1" si="38"/>
        <v>55997.579978215421</v>
      </c>
      <c r="AG65" s="246">
        <f t="shared" ca="1" si="38"/>
        <v>50975.288834133462</v>
      </c>
      <c r="AH65" s="246">
        <f t="shared" ca="1" si="38"/>
        <v>45408.284320789709</v>
      </c>
      <c r="AI65" s="246">
        <f t="shared" ca="1" si="38"/>
        <v>39341.826900198466</v>
      </c>
      <c r="AJ65" s="246">
        <f t="shared" ca="1" si="38"/>
        <v>32692.735637163816</v>
      </c>
      <c r="AK65" s="246">
        <f t="shared" ca="1" si="38"/>
        <v>25447.690225546168</v>
      </c>
      <c r="AL65" s="246">
        <f t="shared" ca="1" si="38"/>
        <v>21600</v>
      </c>
      <c r="AM65" s="246">
        <f t="shared" ca="1" si="38"/>
        <v>21600</v>
      </c>
      <c r="AN65" s="246">
        <f t="shared" ca="1" si="38"/>
        <v>21600</v>
      </c>
      <c r="AO65" s="246">
        <f t="shared" ca="1" si="38"/>
        <v>21600</v>
      </c>
      <c r="AP65" s="246">
        <f t="shared" ca="1" si="38"/>
        <v>21600</v>
      </c>
      <c r="AQ65" s="246">
        <f t="shared" ca="1" si="38"/>
        <v>21600</v>
      </c>
      <c r="AR65" s="246">
        <f t="shared" ca="1" si="38"/>
        <v>21600</v>
      </c>
      <c r="AS65" s="246">
        <f t="shared" ca="1" si="38"/>
        <v>21600</v>
      </c>
      <c r="AT65" s="246">
        <f t="shared" ca="1" si="38"/>
        <v>21600</v>
      </c>
      <c r="AU65" s="246">
        <f t="shared" ca="1" si="38"/>
        <v>21600</v>
      </c>
      <c r="AV65" s="246">
        <f t="shared" ca="1" si="38"/>
        <v>21600</v>
      </c>
      <c r="AW65" s="246">
        <f t="shared" ca="1" si="38"/>
        <v>21600</v>
      </c>
      <c r="AX65" s="246">
        <f t="shared" ca="1" si="38"/>
        <v>21600</v>
      </c>
      <c r="AY65" s="246">
        <f t="shared" ca="1" si="38"/>
        <v>21600</v>
      </c>
      <c r="AZ65" s="246">
        <f t="shared" ca="1" si="38"/>
        <v>21600</v>
      </c>
    </row>
    <row r="66" spans="1:52" hidden="1" outlineLevel="1">
      <c r="A66" s="87" t="s">
        <v>120</v>
      </c>
      <c r="B66" s="68"/>
      <c r="C66" s="246"/>
      <c r="D66" s="246"/>
      <c r="E66" s="246"/>
      <c r="F66" s="246"/>
      <c r="G66" s="246"/>
      <c r="H66" s="246"/>
      <c r="I66" s="246"/>
      <c r="J66" s="246"/>
      <c r="K66" s="246"/>
      <c r="L66" s="247"/>
      <c r="M66" s="247"/>
      <c r="N66" s="247"/>
      <c r="O66" s="247"/>
      <c r="P66" s="246">
        <f t="shared" ref="P66:AZ66" ca="1" si="39">$P$14*C$11*$C$3</f>
        <v>0</v>
      </c>
      <c r="Q66" s="246">
        <f t="shared" ca="1" si="39"/>
        <v>0</v>
      </c>
      <c r="R66" s="246">
        <f t="shared" ca="1" si="39"/>
        <v>0</v>
      </c>
      <c r="S66" s="246">
        <f t="shared" ca="1" si="39"/>
        <v>0</v>
      </c>
      <c r="T66" s="246">
        <f t="shared" ca="1" si="39"/>
        <v>0</v>
      </c>
      <c r="U66" s="246">
        <f t="shared" ca="1" si="39"/>
        <v>0</v>
      </c>
      <c r="V66" s="246">
        <f t="shared" ca="1" si="39"/>
        <v>0</v>
      </c>
      <c r="W66" s="246">
        <f t="shared" ca="1" si="39"/>
        <v>0</v>
      </c>
      <c r="X66" s="246">
        <f t="shared" ca="1" si="39"/>
        <v>0</v>
      </c>
      <c r="Y66" s="246">
        <f t="shared" ca="1" si="39"/>
        <v>0</v>
      </c>
      <c r="Z66" s="246">
        <f t="shared" ca="1" si="39"/>
        <v>0</v>
      </c>
      <c r="AA66" s="246">
        <f t="shared" ca="1" si="39"/>
        <v>0</v>
      </c>
      <c r="AB66" s="246">
        <f t="shared" ca="1" si="39"/>
        <v>0</v>
      </c>
      <c r="AC66" s="246">
        <f t="shared" ca="1" si="39"/>
        <v>0</v>
      </c>
      <c r="AD66" s="246">
        <f t="shared" ca="1" si="39"/>
        <v>0</v>
      </c>
      <c r="AE66" s="246">
        <f t="shared" ca="1" si="39"/>
        <v>0</v>
      </c>
      <c r="AF66" s="246">
        <f t="shared" ca="1" si="39"/>
        <v>0</v>
      </c>
      <c r="AG66" s="246">
        <f t="shared" ca="1" si="39"/>
        <v>0</v>
      </c>
      <c r="AH66" s="246">
        <f t="shared" ca="1" si="39"/>
        <v>0</v>
      </c>
      <c r="AI66" s="246">
        <f t="shared" ca="1" si="39"/>
        <v>0</v>
      </c>
      <c r="AJ66" s="246">
        <f t="shared" ca="1" si="39"/>
        <v>0</v>
      </c>
      <c r="AK66" s="246">
        <f t="shared" ca="1" si="39"/>
        <v>0</v>
      </c>
      <c r="AL66" s="246">
        <f t="shared" ca="1" si="39"/>
        <v>0</v>
      </c>
      <c r="AM66" s="246">
        <f t="shared" ca="1" si="39"/>
        <v>0</v>
      </c>
      <c r="AN66" s="246">
        <f t="shared" ca="1" si="39"/>
        <v>0</v>
      </c>
      <c r="AO66" s="246">
        <f t="shared" ca="1" si="39"/>
        <v>0</v>
      </c>
      <c r="AP66" s="246">
        <f t="shared" ca="1" si="39"/>
        <v>0</v>
      </c>
      <c r="AQ66" s="246">
        <f t="shared" ca="1" si="39"/>
        <v>0</v>
      </c>
      <c r="AR66" s="246">
        <f t="shared" ca="1" si="39"/>
        <v>0</v>
      </c>
      <c r="AS66" s="246">
        <f t="shared" ca="1" si="39"/>
        <v>0</v>
      </c>
      <c r="AT66" s="246">
        <f t="shared" ca="1" si="39"/>
        <v>0</v>
      </c>
      <c r="AU66" s="246">
        <f t="shared" ca="1" si="39"/>
        <v>0</v>
      </c>
      <c r="AV66" s="246">
        <f t="shared" ca="1" si="39"/>
        <v>0</v>
      </c>
      <c r="AW66" s="246">
        <f t="shared" ca="1" si="39"/>
        <v>0</v>
      </c>
      <c r="AX66" s="246">
        <f t="shared" ca="1" si="39"/>
        <v>0</v>
      </c>
      <c r="AY66" s="246">
        <f t="shared" ca="1" si="39"/>
        <v>0</v>
      </c>
      <c r="AZ66" s="246">
        <f t="shared" ca="1" si="39"/>
        <v>0</v>
      </c>
    </row>
    <row r="67" spans="1:52" hidden="1" outlineLevel="1">
      <c r="A67" s="87" t="s">
        <v>121</v>
      </c>
      <c r="B67" s="68"/>
      <c r="C67" s="246"/>
      <c r="D67" s="246"/>
      <c r="E67" s="246"/>
      <c r="F67" s="246"/>
      <c r="G67" s="246"/>
      <c r="H67" s="246"/>
      <c r="I67" s="246"/>
      <c r="J67" s="246"/>
      <c r="K67" s="246"/>
      <c r="L67" s="247"/>
      <c r="M67" s="247"/>
      <c r="N67" s="247"/>
      <c r="O67" s="247"/>
      <c r="P67" s="246"/>
      <c r="Q67" s="246">
        <f t="shared" ref="Q67:AZ67" ca="1" si="40">$Q$14*C$11*$C$3</f>
        <v>0</v>
      </c>
      <c r="R67" s="246">
        <f t="shared" ca="1" si="40"/>
        <v>0</v>
      </c>
      <c r="S67" s="246">
        <f t="shared" ca="1" si="40"/>
        <v>0</v>
      </c>
      <c r="T67" s="246">
        <f t="shared" ca="1" si="40"/>
        <v>0</v>
      </c>
      <c r="U67" s="246">
        <f t="shared" ca="1" si="40"/>
        <v>0</v>
      </c>
      <c r="V67" s="246">
        <f t="shared" ca="1" si="40"/>
        <v>0</v>
      </c>
      <c r="W67" s="246">
        <f t="shared" ca="1" si="40"/>
        <v>0</v>
      </c>
      <c r="X67" s="246">
        <f t="shared" ca="1" si="40"/>
        <v>0</v>
      </c>
      <c r="Y67" s="246">
        <f t="shared" ca="1" si="40"/>
        <v>0</v>
      </c>
      <c r="Z67" s="246">
        <f t="shared" ca="1" si="40"/>
        <v>0</v>
      </c>
      <c r="AA67" s="246">
        <f t="shared" ca="1" si="40"/>
        <v>0</v>
      </c>
      <c r="AB67" s="246">
        <f t="shared" ca="1" si="40"/>
        <v>0</v>
      </c>
      <c r="AC67" s="246">
        <f t="shared" ca="1" si="40"/>
        <v>0</v>
      </c>
      <c r="AD67" s="246">
        <f t="shared" ca="1" si="40"/>
        <v>0</v>
      </c>
      <c r="AE67" s="246">
        <f t="shared" ca="1" si="40"/>
        <v>0</v>
      </c>
      <c r="AF67" s="246">
        <f t="shared" ca="1" si="40"/>
        <v>0</v>
      </c>
      <c r="AG67" s="246">
        <f t="shared" ca="1" si="40"/>
        <v>0</v>
      </c>
      <c r="AH67" s="246">
        <f t="shared" ca="1" si="40"/>
        <v>0</v>
      </c>
      <c r="AI67" s="246">
        <f t="shared" ca="1" si="40"/>
        <v>0</v>
      </c>
      <c r="AJ67" s="246">
        <f t="shared" ca="1" si="40"/>
        <v>0</v>
      </c>
      <c r="AK67" s="246">
        <f t="shared" ca="1" si="40"/>
        <v>0</v>
      </c>
      <c r="AL67" s="246">
        <f t="shared" ca="1" si="40"/>
        <v>0</v>
      </c>
      <c r="AM67" s="246">
        <f t="shared" ca="1" si="40"/>
        <v>0</v>
      </c>
      <c r="AN67" s="246">
        <f t="shared" ca="1" si="40"/>
        <v>0</v>
      </c>
      <c r="AO67" s="246">
        <f t="shared" ca="1" si="40"/>
        <v>0</v>
      </c>
      <c r="AP67" s="246">
        <f t="shared" ca="1" si="40"/>
        <v>0</v>
      </c>
      <c r="AQ67" s="246">
        <f t="shared" ca="1" si="40"/>
        <v>0</v>
      </c>
      <c r="AR67" s="246">
        <f t="shared" ca="1" si="40"/>
        <v>0</v>
      </c>
      <c r="AS67" s="246">
        <f t="shared" ca="1" si="40"/>
        <v>0</v>
      </c>
      <c r="AT67" s="246">
        <f t="shared" ca="1" si="40"/>
        <v>0</v>
      </c>
      <c r="AU67" s="246">
        <f t="shared" ca="1" si="40"/>
        <v>0</v>
      </c>
      <c r="AV67" s="246">
        <f t="shared" ca="1" si="40"/>
        <v>0</v>
      </c>
      <c r="AW67" s="246">
        <f t="shared" ca="1" si="40"/>
        <v>0</v>
      </c>
      <c r="AX67" s="246">
        <f t="shared" ca="1" si="40"/>
        <v>0</v>
      </c>
      <c r="AY67" s="246">
        <f t="shared" ca="1" si="40"/>
        <v>0</v>
      </c>
      <c r="AZ67" s="246">
        <f t="shared" ca="1" si="40"/>
        <v>0</v>
      </c>
    </row>
    <row r="68" spans="1:52" hidden="1" outlineLevel="1">
      <c r="A68" s="180"/>
      <c r="B68" s="245"/>
      <c r="C68" s="150"/>
      <c r="D68" s="248"/>
      <c r="E68" s="248"/>
      <c r="F68" s="248"/>
      <c r="G68" s="248"/>
      <c r="H68" s="248"/>
      <c r="I68" s="248"/>
      <c r="J68" s="248"/>
      <c r="K68" s="248"/>
      <c r="L68" s="248"/>
      <c r="M68" s="248"/>
      <c r="N68" s="248"/>
      <c r="O68" s="248"/>
      <c r="P68" s="87"/>
      <c r="Q68" s="248"/>
      <c r="R68" s="248"/>
      <c r="S68" s="248"/>
      <c r="T68" s="248"/>
      <c r="U68" s="248"/>
      <c r="V68" s="248"/>
      <c r="X68" s="87"/>
      <c r="Y68" s="87"/>
      <c r="Z68" s="87"/>
      <c r="AA68" s="87"/>
      <c r="AB68" s="87"/>
      <c r="AC68" s="87"/>
      <c r="AD68" s="87"/>
      <c r="AE68" s="87"/>
      <c r="AF68" s="87"/>
    </row>
    <row r="69" spans="1:52" hidden="1" outlineLevel="1">
      <c r="A69" s="87" t="s">
        <v>122</v>
      </c>
      <c r="B69" s="68"/>
      <c r="C69" s="87"/>
      <c r="D69" s="87"/>
      <c r="E69" s="87"/>
      <c r="F69" s="87"/>
      <c r="G69" s="87"/>
      <c r="H69" s="87"/>
      <c r="I69" s="87"/>
      <c r="J69" s="87"/>
      <c r="K69" s="87"/>
      <c r="L69" s="87"/>
      <c r="M69" s="87"/>
      <c r="N69" s="87"/>
      <c r="O69" s="87"/>
      <c r="P69" s="87"/>
      <c r="Q69" s="87"/>
      <c r="R69" s="87"/>
      <c r="S69" s="87"/>
      <c r="T69" s="87"/>
      <c r="U69" s="87"/>
      <c r="V69" s="87"/>
      <c r="W69" s="88"/>
      <c r="X69" s="87"/>
      <c r="Y69" s="87"/>
      <c r="Z69" s="87"/>
      <c r="AA69" s="87"/>
      <c r="AB69" s="87"/>
      <c r="AC69" s="87"/>
      <c r="AD69" s="87"/>
      <c r="AE69" s="87"/>
      <c r="AF69" s="87"/>
    </row>
    <row r="70" spans="1:52" hidden="1" outlineLevel="1">
      <c r="A70" s="87" t="s">
        <v>105</v>
      </c>
      <c r="B70" s="68"/>
      <c r="C70" s="40">
        <f t="shared" ref="C70:AH70" si="41">C$17</f>
        <v>0.05</v>
      </c>
      <c r="D70" s="40">
        <f t="shared" si="41"/>
        <v>0</v>
      </c>
      <c r="E70" s="40">
        <f t="shared" si="41"/>
        <v>0</v>
      </c>
      <c r="F70" s="40">
        <f t="shared" si="41"/>
        <v>0</v>
      </c>
      <c r="G70" s="40">
        <f t="shared" si="41"/>
        <v>0.05</v>
      </c>
      <c r="H70" s="40">
        <f t="shared" si="41"/>
        <v>0</v>
      </c>
      <c r="I70" s="40">
        <f t="shared" si="41"/>
        <v>0</v>
      </c>
      <c r="J70" s="40">
        <f t="shared" si="41"/>
        <v>0.05</v>
      </c>
      <c r="K70" s="40">
        <f t="shared" si="41"/>
        <v>0</v>
      </c>
      <c r="L70" s="40">
        <f t="shared" si="41"/>
        <v>0</v>
      </c>
      <c r="M70" s="40">
        <f t="shared" si="41"/>
        <v>0</v>
      </c>
      <c r="N70" s="40">
        <f t="shared" si="41"/>
        <v>0.05</v>
      </c>
      <c r="O70" s="40">
        <f t="shared" si="41"/>
        <v>0</v>
      </c>
      <c r="P70" s="40">
        <f t="shared" si="41"/>
        <v>0</v>
      </c>
      <c r="Q70" s="40">
        <f t="shared" si="41"/>
        <v>0</v>
      </c>
      <c r="R70" s="40">
        <f t="shared" si="41"/>
        <v>0</v>
      </c>
      <c r="S70" s="40">
        <f t="shared" si="41"/>
        <v>0</v>
      </c>
      <c r="T70" s="40">
        <f t="shared" si="41"/>
        <v>0</v>
      </c>
      <c r="U70" s="40">
        <f t="shared" si="41"/>
        <v>0</v>
      </c>
      <c r="V70" s="40">
        <f t="shared" si="41"/>
        <v>0</v>
      </c>
      <c r="W70" s="4">
        <f t="shared" si="41"/>
        <v>0</v>
      </c>
      <c r="X70" s="4">
        <f t="shared" si="41"/>
        <v>0</v>
      </c>
      <c r="Y70" s="4">
        <f t="shared" si="41"/>
        <v>0</v>
      </c>
      <c r="Z70" s="4">
        <f t="shared" si="41"/>
        <v>0</v>
      </c>
      <c r="AA70" s="4">
        <f t="shared" si="41"/>
        <v>0</v>
      </c>
      <c r="AB70" s="4">
        <f t="shared" si="41"/>
        <v>0</v>
      </c>
      <c r="AC70" s="4">
        <f t="shared" si="41"/>
        <v>0</v>
      </c>
      <c r="AD70" s="4">
        <f t="shared" si="41"/>
        <v>0</v>
      </c>
      <c r="AE70" s="4">
        <f t="shared" si="41"/>
        <v>0</v>
      </c>
      <c r="AF70" s="4">
        <f t="shared" si="41"/>
        <v>0</v>
      </c>
      <c r="AG70" s="4">
        <f t="shared" si="41"/>
        <v>0</v>
      </c>
      <c r="AH70" s="4">
        <f t="shared" si="41"/>
        <v>0</v>
      </c>
      <c r="AI70" s="4">
        <f t="shared" ref="AI70:AZ70" si="42">AI$17</f>
        <v>0</v>
      </c>
      <c r="AJ70" s="4">
        <f t="shared" si="42"/>
        <v>0</v>
      </c>
      <c r="AK70" s="4">
        <f t="shared" si="42"/>
        <v>0</v>
      </c>
      <c r="AL70" s="4">
        <f t="shared" si="42"/>
        <v>0</v>
      </c>
      <c r="AM70" s="4">
        <f t="shared" si="42"/>
        <v>0</v>
      </c>
      <c r="AN70" s="4">
        <f t="shared" si="42"/>
        <v>0</v>
      </c>
      <c r="AO70" s="4">
        <f t="shared" si="42"/>
        <v>0</v>
      </c>
      <c r="AP70" s="4">
        <f t="shared" si="42"/>
        <v>0</v>
      </c>
      <c r="AQ70" s="4">
        <f t="shared" si="42"/>
        <v>0</v>
      </c>
      <c r="AR70" s="4">
        <f t="shared" si="42"/>
        <v>0</v>
      </c>
      <c r="AS70" s="4">
        <f t="shared" si="42"/>
        <v>0</v>
      </c>
      <c r="AT70" s="4">
        <f t="shared" si="42"/>
        <v>0</v>
      </c>
      <c r="AU70" s="4">
        <f t="shared" si="42"/>
        <v>0</v>
      </c>
      <c r="AV70" s="4">
        <f t="shared" si="42"/>
        <v>0</v>
      </c>
      <c r="AW70" s="4">
        <f t="shared" si="42"/>
        <v>0</v>
      </c>
      <c r="AX70" s="4">
        <f t="shared" si="42"/>
        <v>0</v>
      </c>
      <c r="AY70" s="4">
        <f t="shared" si="42"/>
        <v>0</v>
      </c>
      <c r="AZ70" s="4">
        <f t="shared" si="42"/>
        <v>0</v>
      </c>
    </row>
    <row r="71" spans="1:52" hidden="1" outlineLevel="1">
      <c r="A71" s="87" t="s">
        <v>106</v>
      </c>
      <c r="B71" s="68"/>
      <c r="C71" s="40"/>
      <c r="D71" s="40">
        <f>SUM(C$17:D$17)</f>
        <v>0.05</v>
      </c>
      <c r="E71" s="40">
        <f t="shared" ref="E71:AZ71" si="43">E$17</f>
        <v>0</v>
      </c>
      <c r="F71" s="40">
        <f t="shared" si="43"/>
        <v>0</v>
      </c>
      <c r="G71" s="40">
        <f t="shared" si="43"/>
        <v>0.05</v>
      </c>
      <c r="H71" s="40">
        <f t="shared" si="43"/>
        <v>0</v>
      </c>
      <c r="I71" s="40">
        <f t="shared" si="43"/>
        <v>0</v>
      </c>
      <c r="J71" s="40">
        <f t="shared" si="43"/>
        <v>0.05</v>
      </c>
      <c r="K71" s="40">
        <f t="shared" si="43"/>
        <v>0</v>
      </c>
      <c r="L71" s="40">
        <f t="shared" si="43"/>
        <v>0</v>
      </c>
      <c r="M71" s="40">
        <f t="shared" si="43"/>
        <v>0</v>
      </c>
      <c r="N71" s="40">
        <f t="shared" si="43"/>
        <v>0.05</v>
      </c>
      <c r="O71" s="40">
        <f t="shared" si="43"/>
        <v>0</v>
      </c>
      <c r="P71" s="40">
        <f t="shared" si="43"/>
        <v>0</v>
      </c>
      <c r="Q71" s="40">
        <f t="shared" si="43"/>
        <v>0</v>
      </c>
      <c r="R71" s="40">
        <f t="shared" si="43"/>
        <v>0</v>
      </c>
      <c r="S71" s="40">
        <f t="shared" si="43"/>
        <v>0</v>
      </c>
      <c r="T71" s="40">
        <f t="shared" si="43"/>
        <v>0</v>
      </c>
      <c r="U71" s="40">
        <f t="shared" si="43"/>
        <v>0</v>
      </c>
      <c r="V71" s="40">
        <f t="shared" si="43"/>
        <v>0</v>
      </c>
      <c r="W71" s="4">
        <f t="shared" si="43"/>
        <v>0</v>
      </c>
      <c r="X71" s="4">
        <f t="shared" si="43"/>
        <v>0</v>
      </c>
      <c r="Y71" s="4">
        <f t="shared" si="43"/>
        <v>0</v>
      </c>
      <c r="Z71" s="4">
        <f t="shared" si="43"/>
        <v>0</v>
      </c>
      <c r="AA71" s="4">
        <f t="shared" si="43"/>
        <v>0</v>
      </c>
      <c r="AB71" s="4">
        <f t="shared" si="43"/>
        <v>0</v>
      </c>
      <c r="AC71" s="4">
        <f t="shared" si="43"/>
        <v>0</v>
      </c>
      <c r="AD71" s="4">
        <f t="shared" si="43"/>
        <v>0</v>
      </c>
      <c r="AE71" s="4">
        <f t="shared" si="43"/>
        <v>0</v>
      </c>
      <c r="AF71" s="4">
        <f t="shared" si="43"/>
        <v>0</v>
      </c>
      <c r="AG71" s="4">
        <f t="shared" si="43"/>
        <v>0</v>
      </c>
      <c r="AH71" s="4">
        <f t="shared" si="43"/>
        <v>0</v>
      </c>
      <c r="AI71" s="4">
        <f t="shared" si="43"/>
        <v>0</v>
      </c>
      <c r="AJ71" s="4">
        <f t="shared" si="43"/>
        <v>0</v>
      </c>
      <c r="AK71" s="4">
        <f t="shared" si="43"/>
        <v>0</v>
      </c>
      <c r="AL71" s="4">
        <f t="shared" si="43"/>
        <v>0</v>
      </c>
      <c r="AM71" s="4">
        <f t="shared" si="43"/>
        <v>0</v>
      </c>
      <c r="AN71" s="4">
        <f t="shared" si="43"/>
        <v>0</v>
      </c>
      <c r="AO71" s="4">
        <f t="shared" si="43"/>
        <v>0</v>
      </c>
      <c r="AP71" s="4">
        <f t="shared" si="43"/>
        <v>0</v>
      </c>
      <c r="AQ71" s="4">
        <f t="shared" si="43"/>
        <v>0</v>
      </c>
      <c r="AR71" s="4">
        <f t="shared" si="43"/>
        <v>0</v>
      </c>
      <c r="AS71" s="4">
        <f t="shared" si="43"/>
        <v>0</v>
      </c>
      <c r="AT71" s="4">
        <f t="shared" si="43"/>
        <v>0</v>
      </c>
      <c r="AU71" s="4">
        <f t="shared" si="43"/>
        <v>0</v>
      </c>
      <c r="AV71" s="4">
        <f t="shared" si="43"/>
        <v>0</v>
      </c>
      <c r="AW71" s="4">
        <f t="shared" si="43"/>
        <v>0</v>
      </c>
      <c r="AX71" s="4">
        <f t="shared" si="43"/>
        <v>0</v>
      </c>
      <c r="AY71" s="4">
        <f t="shared" si="43"/>
        <v>0</v>
      </c>
      <c r="AZ71" s="4">
        <f t="shared" si="43"/>
        <v>0</v>
      </c>
    </row>
    <row r="72" spans="1:52" hidden="1" outlineLevel="1">
      <c r="A72" s="87" t="s">
        <v>107</v>
      </c>
      <c r="B72" s="68"/>
      <c r="C72" s="40"/>
      <c r="D72" s="40"/>
      <c r="E72" s="40">
        <f>SUM(C$17:E$17)</f>
        <v>0.05</v>
      </c>
      <c r="F72" s="40">
        <f t="shared" ref="F72:AZ72" si="44">F$17</f>
        <v>0</v>
      </c>
      <c r="G72" s="40">
        <f t="shared" si="44"/>
        <v>0.05</v>
      </c>
      <c r="H72" s="40">
        <f t="shared" si="44"/>
        <v>0</v>
      </c>
      <c r="I72" s="40">
        <f t="shared" si="44"/>
        <v>0</v>
      </c>
      <c r="J72" s="40">
        <f t="shared" si="44"/>
        <v>0.05</v>
      </c>
      <c r="K72" s="40">
        <f t="shared" si="44"/>
        <v>0</v>
      </c>
      <c r="L72" s="40">
        <f t="shared" si="44"/>
        <v>0</v>
      </c>
      <c r="M72" s="40">
        <f t="shared" si="44"/>
        <v>0</v>
      </c>
      <c r="N72" s="40">
        <f t="shared" si="44"/>
        <v>0.05</v>
      </c>
      <c r="O72" s="40">
        <f t="shared" si="44"/>
        <v>0</v>
      </c>
      <c r="P72" s="40">
        <f t="shared" si="44"/>
        <v>0</v>
      </c>
      <c r="Q72" s="40">
        <f t="shared" si="44"/>
        <v>0</v>
      </c>
      <c r="R72" s="40">
        <f t="shared" si="44"/>
        <v>0</v>
      </c>
      <c r="S72" s="40">
        <f t="shared" si="44"/>
        <v>0</v>
      </c>
      <c r="T72" s="40">
        <f t="shared" si="44"/>
        <v>0</v>
      </c>
      <c r="U72" s="40">
        <f t="shared" si="44"/>
        <v>0</v>
      </c>
      <c r="V72" s="40">
        <f t="shared" si="44"/>
        <v>0</v>
      </c>
      <c r="W72" s="4">
        <f t="shared" si="44"/>
        <v>0</v>
      </c>
      <c r="X72" s="4">
        <f t="shared" si="44"/>
        <v>0</v>
      </c>
      <c r="Y72" s="4">
        <f t="shared" si="44"/>
        <v>0</v>
      </c>
      <c r="Z72" s="4">
        <f t="shared" si="44"/>
        <v>0</v>
      </c>
      <c r="AA72" s="4">
        <f t="shared" si="44"/>
        <v>0</v>
      </c>
      <c r="AB72" s="4">
        <f t="shared" si="44"/>
        <v>0</v>
      </c>
      <c r="AC72" s="4">
        <f t="shared" si="44"/>
        <v>0</v>
      </c>
      <c r="AD72" s="4">
        <f t="shared" si="44"/>
        <v>0</v>
      </c>
      <c r="AE72" s="4">
        <f t="shared" si="44"/>
        <v>0</v>
      </c>
      <c r="AF72" s="4">
        <f t="shared" si="44"/>
        <v>0</v>
      </c>
      <c r="AG72" s="4">
        <f t="shared" si="44"/>
        <v>0</v>
      </c>
      <c r="AH72" s="4">
        <f t="shared" si="44"/>
        <v>0</v>
      </c>
      <c r="AI72" s="4">
        <f t="shared" si="44"/>
        <v>0</v>
      </c>
      <c r="AJ72" s="4">
        <f t="shared" si="44"/>
        <v>0</v>
      </c>
      <c r="AK72" s="4">
        <f t="shared" si="44"/>
        <v>0</v>
      </c>
      <c r="AL72" s="4">
        <f t="shared" si="44"/>
        <v>0</v>
      </c>
      <c r="AM72" s="4">
        <f t="shared" si="44"/>
        <v>0</v>
      </c>
      <c r="AN72" s="4">
        <f t="shared" si="44"/>
        <v>0</v>
      </c>
      <c r="AO72" s="4">
        <f t="shared" si="44"/>
        <v>0</v>
      </c>
      <c r="AP72" s="4">
        <f t="shared" si="44"/>
        <v>0</v>
      </c>
      <c r="AQ72" s="4">
        <f t="shared" si="44"/>
        <v>0</v>
      </c>
      <c r="AR72" s="4">
        <f t="shared" si="44"/>
        <v>0</v>
      </c>
      <c r="AS72" s="4">
        <f t="shared" si="44"/>
        <v>0</v>
      </c>
      <c r="AT72" s="4">
        <f t="shared" si="44"/>
        <v>0</v>
      </c>
      <c r="AU72" s="4">
        <f t="shared" si="44"/>
        <v>0</v>
      </c>
      <c r="AV72" s="4">
        <f t="shared" si="44"/>
        <v>0</v>
      </c>
      <c r="AW72" s="4">
        <f t="shared" si="44"/>
        <v>0</v>
      </c>
      <c r="AX72" s="4">
        <f t="shared" si="44"/>
        <v>0</v>
      </c>
      <c r="AY72" s="4">
        <f t="shared" si="44"/>
        <v>0</v>
      </c>
      <c r="AZ72" s="4">
        <f t="shared" si="44"/>
        <v>0</v>
      </c>
    </row>
    <row r="73" spans="1:52" hidden="1" outlineLevel="1">
      <c r="A73" s="87" t="s">
        <v>108</v>
      </c>
      <c r="B73" s="68"/>
      <c r="C73" s="40"/>
      <c r="D73" s="40"/>
      <c r="E73" s="40"/>
      <c r="F73" s="40">
        <f>SUM(C$17:F$17)</f>
        <v>0.05</v>
      </c>
      <c r="G73" s="40">
        <f t="shared" ref="G73:AZ73" si="45">G$17</f>
        <v>0.05</v>
      </c>
      <c r="H73" s="40">
        <f t="shared" si="45"/>
        <v>0</v>
      </c>
      <c r="I73" s="40">
        <f t="shared" si="45"/>
        <v>0</v>
      </c>
      <c r="J73" s="40">
        <f t="shared" si="45"/>
        <v>0.05</v>
      </c>
      <c r="K73" s="40">
        <f t="shared" si="45"/>
        <v>0</v>
      </c>
      <c r="L73" s="40">
        <f t="shared" si="45"/>
        <v>0</v>
      </c>
      <c r="M73" s="40">
        <f t="shared" si="45"/>
        <v>0</v>
      </c>
      <c r="N73" s="40">
        <f t="shared" si="45"/>
        <v>0.05</v>
      </c>
      <c r="O73" s="40">
        <f t="shared" si="45"/>
        <v>0</v>
      </c>
      <c r="P73" s="40">
        <f t="shared" si="45"/>
        <v>0</v>
      </c>
      <c r="Q73" s="40">
        <f t="shared" si="45"/>
        <v>0</v>
      </c>
      <c r="R73" s="40">
        <f t="shared" si="45"/>
        <v>0</v>
      </c>
      <c r="S73" s="40">
        <f t="shared" si="45"/>
        <v>0</v>
      </c>
      <c r="T73" s="40">
        <f t="shared" si="45"/>
        <v>0</v>
      </c>
      <c r="U73" s="40">
        <f t="shared" si="45"/>
        <v>0</v>
      </c>
      <c r="V73" s="40">
        <f t="shared" si="45"/>
        <v>0</v>
      </c>
      <c r="W73" s="4">
        <f t="shared" si="45"/>
        <v>0</v>
      </c>
      <c r="X73" s="4">
        <f t="shared" si="45"/>
        <v>0</v>
      </c>
      <c r="Y73" s="4">
        <f t="shared" si="45"/>
        <v>0</v>
      </c>
      <c r="Z73" s="4">
        <f t="shared" si="45"/>
        <v>0</v>
      </c>
      <c r="AA73" s="4">
        <f t="shared" si="45"/>
        <v>0</v>
      </c>
      <c r="AB73" s="4">
        <f t="shared" si="45"/>
        <v>0</v>
      </c>
      <c r="AC73" s="4">
        <f t="shared" si="45"/>
        <v>0</v>
      </c>
      <c r="AD73" s="4">
        <f t="shared" si="45"/>
        <v>0</v>
      </c>
      <c r="AE73" s="4">
        <f t="shared" si="45"/>
        <v>0</v>
      </c>
      <c r="AF73" s="4">
        <f t="shared" si="45"/>
        <v>0</v>
      </c>
      <c r="AG73" s="4">
        <f t="shared" si="45"/>
        <v>0</v>
      </c>
      <c r="AH73" s="4">
        <f t="shared" si="45"/>
        <v>0</v>
      </c>
      <c r="AI73" s="4">
        <f t="shared" si="45"/>
        <v>0</v>
      </c>
      <c r="AJ73" s="4">
        <f t="shared" si="45"/>
        <v>0</v>
      </c>
      <c r="AK73" s="4">
        <f t="shared" si="45"/>
        <v>0</v>
      </c>
      <c r="AL73" s="4">
        <f t="shared" si="45"/>
        <v>0</v>
      </c>
      <c r="AM73" s="4">
        <f t="shared" si="45"/>
        <v>0</v>
      </c>
      <c r="AN73" s="4">
        <f t="shared" si="45"/>
        <v>0</v>
      </c>
      <c r="AO73" s="4">
        <f t="shared" si="45"/>
        <v>0</v>
      </c>
      <c r="AP73" s="4">
        <f t="shared" si="45"/>
        <v>0</v>
      </c>
      <c r="AQ73" s="4">
        <f t="shared" si="45"/>
        <v>0</v>
      </c>
      <c r="AR73" s="4">
        <f t="shared" si="45"/>
        <v>0</v>
      </c>
      <c r="AS73" s="4">
        <f t="shared" si="45"/>
        <v>0</v>
      </c>
      <c r="AT73" s="4">
        <f t="shared" si="45"/>
        <v>0</v>
      </c>
      <c r="AU73" s="4">
        <f t="shared" si="45"/>
        <v>0</v>
      </c>
      <c r="AV73" s="4">
        <f t="shared" si="45"/>
        <v>0</v>
      </c>
      <c r="AW73" s="4">
        <f t="shared" si="45"/>
        <v>0</v>
      </c>
      <c r="AX73" s="4">
        <f t="shared" si="45"/>
        <v>0</v>
      </c>
      <c r="AY73" s="4">
        <f t="shared" si="45"/>
        <v>0</v>
      </c>
      <c r="AZ73" s="4">
        <f t="shared" si="45"/>
        <v>0</v>
      </c>
    </row>
    <row r="74" spans="1:52" hidden="1" outlineLevel="1">
      <c r="A74" s="87" t="s">
        <v>109</v>
      </c>
      <c r="B74" s="68"/>
      <c r="C74" s="40"/>
      <c r="D74" s="40"/>
      <c r="E74" s="40"/>
      <c r="F74" s="40"/>
      <c r="G74" s="40">
        <f>SUM(C$17:G$17)</f>
        <v>0.1</v>
      </c>
      <c r="H74" s="40">
        <f t="shared" ref="H74:AZ74" si="46">H$17</f>
        <v>0</v>
      </c>
      <c r="I74" s="40">
        <f t="shared" si="46"/>
        <v>0</v>
      </c>
      <c r="J74" s="40">
        <f t="shared" si="46"/>
        <v>0.05</v>
      </c>
      <c r="K74" s="40">
        <f t="shared" si="46"/>
        <v>0</v>
      </c>
      <c r="L74" s="40">
        <f t="shared" si="46"/>
        <v>0</v>
      </c>
      <c r="M74" s="40">
        <f t="shared" si="46"/>
        <v>0</v>
      </c>
      <c r="N74" s="40">
        <f t="shared" si="46"/>
        <v>0.05</v>
      </c>
      <c r="O74" s="40">
        <f t="shared" si="46"/>
        <v>0</v>
      </c>
      <c r="P74" s="40">
        <f t="shared" si="46"/>
        <v>0</v>
      </c>
      <c r="Q74" s="40">
        <f t="shared" si="46"/>
        <v>0</v>
      </c>
      <c r="R74" s="40">
        <f t="shared" si="46"/>
        <v>0</v>
      </c>
      <c r="S74" s="40">
        <f t="shared" si="46"/>
        <v>0</v>
      </c>
      <c r="T74" s="40">
        <f t="shared" si="46"/>
        <v>0</v>
      </c>
      <c r="U74" s="40">
        <f t="shared" si="46"/>
        <v>0</v>
      </c>
      <c r="V74" s="40">
        <f t="shared" si="46"/>
        <v>0</v>
      </c>
      <c r="W74" s="4">
        <f t="shared" si="46"/>
        <v>0</v>
      </c>
      <c r="X74" s="4">
        <f t="shared" si="46"/>
        <v>0</v>
      </c>
      <c r="Y74" s="4">
        <f t="shared" si="46"/>
        <v>0</v>
      </c>
      <c r="Z74" s="4">
        <f t="shared" si="46"/>
        <v>0</v>
      </c>
      <c r="AA74" s="4">
        <f t="shared" si="46"/>
        <v>0</v>
      </c>
      <c r="AB74" s="4">
        <f t="shared" si="46"/>
        <v>0</v>
      </c>
      <c r="AC74" s="4">
        <f t="shared" si="46"/>
        <v>0</v>
      </c>
      <c r="AD74" s="4">
        <f t="shared" si="46"/>
        <v>0</v>
      </c>
      <c r="AE74" s="4">
        <f t="shared" si="46"/>
        <v>0</v>
      </c>
      <c r="AF74" s="4">
        <f t="shared" si="46"/>
        <v>0</v>
      </c>
      <c r="AG74" s="4">
        <f t="shared" si="46"/>
        <v>0</v>
      </c>
      <c r="AH74" s="4">
        <f t="shared" si="46"/>
        <v>0</v>
      </c>
      <c r="AI74" s="4">
        <f t="shared" si="46"/>
        <v>0</v>
      </c>
      <c r="AJ74" s="4">
        <f t="shared" si="46"/>
        <v>0</v>
      </c>
      <c r="AK74" s="4">
        <f t="shared" si="46"/>
        <v>0</v>
      </c>
      <c r="AL74" s="4">
        <f t="shared" si="46"/>
        <v>0</v>
      </c>
      <c r="AM74" s="4">
        <f t="shared" si="46"/>
        <v>0</v>
      </c>
      <c r="AN74" s="4">
        <f t="shared" si="46"/>
        <v>0</v>
      </c>
      <c r="AO74" s="4">
        <f t="shared" si="46"/>
        <v>0</v>
      </c>
      <c r="AP74" s="4">
        <f t="shared" si="46"/>
        <v>0</v>
      </c>
      <c r="AQ74" s="4">
        <f t="shared" si="46"/>
        <v>0</v>
      </c>
      <c r="AR74" s="4">
        <f t="shared" si="46"/>
        <v>0</v>
      </c>
      <c r="AS74" s="4">
        <f t="shared" si="46"/>
        <v>0</v>
      </c>
      <c r="AT74" s="4">
        <f t="shared" si="46"/>
        <v>0</v>
      </c>
      <c r="AU74" s="4">
        <f t="shared" si="46"/>
        <v>0</v>
      </c>
      <c r="AV74" s="4">
        <f t="shared" si="46"/>
        <v>0</v>
      </c>
      <c r="AW74" s="4">
        <f t="shared" si="46"/>
        <v>0</v>
      </c>
      <c r="AX74" s="4">
        <f t="shared" si="46"/>
        <v>0</v>
      </c>
      <c r="AY74" s="4">
        <f t="shared" si="46"/>
        <v>0</v>
      </c>
      <c r="AZ74" s="4">
        <f t="shared" si="46"/>
        <v>0</v>
      </c>
    </row>
    <row r="75" spans="1:52" hidden="1" outlineLevel="1">
      <c r="A75" s="87" t="s">
        <v>110</v>
      </c>
      <c r="B75" s="68"/>
      <c r="C75" s="40"/>
      <c r="D75" s="40"/>
      <c r="E75" s="40"/>
      <c r="F75" s="40"/>
      <c r="G75" s="40"/>
      <c r="H75" s="40">
        <f>SUM(C$17:H$17)</f>
        <v>0.1</v>
      </c>
      <c r="I75" s="40">
        <f t="shared" ref="I75:AZ75" si="47">I$17</f>
        <v>0</v>
      </c>
      <c r="J75" s="40">
        <f t="shared" si="47"/>
        <v>0.05</v>
      </c>
      <c r="K75" s="40">
        <f t="shared" si="47"/>
        <v>0</v>
      </c>
      <c r="L75" s="40">
        <f t="shared" si="47"/>
        <v>0</v>
      </c>
      <c r="M75" s="40">
        <f t="shared" si="47"/>
        <v>0</v>
      </c>
      <c r="N75" s="40">
        <f t="shared" si="47"/>
        <v>0.05</v>
      </c>
      <c r="O75" s="40">
        <f t="shared" si="47"/>
        <v>0</v>
      </c>
      <c r="P75" s="40">
        <f t="shared" si="47"/>
        <v>0</v>
      </c>
      <c r="Q75" s="40">
        <f t="shared" si="47"/>
        <v>0</v>
      </c>
      <c r="R75" s="40">
        <f t="shared" si="47"/>
        <v>0</v>
      </c>
      <c r="S75" s="40">
        <f t="shared" si="47"/>
        <v>0</v>
      </c>
      <c r="T75" s="40">
        <f t="shared" si="47"/>
        <v>0</v>
      </c>
      <c r="U75" s="40">
        <f t="shared" si="47"/>
        <v>0</v>
      </c>
      <c r="V75" s="40">
        <f t="shared" si="47"/>
        <v>0</v>
      </c>
      <c r="W75" s="4">
        <f t="shared" si="47"/>
        <v>0</v>
      </c>
      <c r="X75" s="4">
        <f t="shared" si="47"/>
        <v>0</v>
      </c>
      <c r="Y75" s="4">
        <f t="shared" si="47"/>
        <v>0</v>
      </c>
      <c r="Z75" s="4">
        <f t="shared" si="47"/>
        <v>0</v>
      </c>
      <c r="AA75" s="4">
        <f t="shared" si="47"/>
        <v>0</v>
      </c>
      <c r="AB75" s="4">
        <f t="shared" si="47"/>
        <v>0</v>
      </c>
      <c r="AC75" s="4">
        <f t="shared" si="47"/>
        <v>0</v>
      </c>
      <c r="AD75" s="4">
        <f t="shared" si="47"/>
        <v>0</v>
      </c>
      <c r="AE75" s="4">
        <f t="shared" si="47"/>
        <v>0</v>
      </c>
      <c r="AF75" s="4">
        <f t="shared" si="47"/>
        <v>0</v>
      </c>
      <c r="AG75" s="4">
        <f t="shared" si="47"/>
        <v>0</v>
      </c>
      <c r="AH75" s="4">
        <f t="shared" si="47"/>
        <v>0</v>
      </c>
      <c r="AI75" s="4">
        <f t="shared" si="47"/>
        <v>0</v>
      </c>
      <c r="AJ75" s="4">
        <f t="shared" si="47"/>
        <v>0</v>
      </c>
      <c r="AK75" s="4">
        <f t="shared" si="47"/>
        <v>0</v>
      </c>
      <c r="AL75" s="4">
        <f t="shared" si="47"/>
        <v>0</v>
      </c>
      <c r="AM75" s="4">
        <f t="shared" si="47"/>
        <v>0</v>
      </c>
      <c r="AN75" s="4">
        <f t="shared" si="47"/>
        <v>0</v>
      </c>
      <c r="AO75" s="4">
        <f t="shared" si="47"/>
        <v>0</v>
      </c>
      <c r="AP75" s="4">
        <f t="shared" si="47"/>
        <v>0</v>
      </c>
      <c r="AQ75" s="4">
        <f t="shared" si="47"/>
        <v>0</v>
      </c>
      <c r="AR75" s="4">
        <f t="shared" si="47"/>
        <v>0</v>
      </c>
      <c r="AS75" s="4">
        <f t="shared" si="47"/>
        <v>0</v>
      </c>
      <c r="AT75" s="4">
        <f t="shared" si="47"/>
        <v>0</v>
      </c>
      <c r="AU75" s="4">
        <f t="shared" si="47"/>
        <v>0</v>
      </c>
      <c r="AV75" s="4">
        <f t="shared" si="47"/>
        <v>0</v>
      </c>
      <c r="AW75" s="4">
        <f t="shared" si="47"/>
        <v>0</v>
      </c>
      <c r="AX75" s="4">
        <f t="shared" si="47"/>
        <v>0</v>
      </c>
      <c r="AY75" s="4">
        <f t="shared" si="47"/>
        <v>0</v>
      </c>
      <c r="AZ75" s="4">
        <f t="shared" si="47"/>
        <v>0</v>
      </c>
    </row>
    <row r="76" spans="1:52" hidden="1" outlineLevel="1">
      <c r="A76" s="87" t="s">
        <v>111</v>
      </c>
      <c r="B76" s="68"/>
      <c r="C76" s="40"/>
      <c r="D76" s="40"/>
      <c r="E76" s="40"/>
      <c r="F76" s="40"/>
      <c r="G76" s="40"/>
      <c r="H76" s="40"/>
      <c r="I76" s="40">
        <f>SUM(C$17:I$17)</f>
        <v>0.1</v>
      </c>
      <c r="J76" s="40">
        <f t="shared" ref="J76:AZ76" si="48">J$17</f>
        <v>0.05</v>
      </c>
      <c r="K76" s="40">
        <f t="shared" si="48"/>
        <v>0</v>
      </c>
      <c r="L76" s="40">
        <f t="shared" si="48"/>
        <v>0</v>
      </c>
      <c r="M76" s="40">
        <f t="shared" si="48"/>
        <v>0</v>
      </c>
      <c r="N76" s="40">
        <f t="shared" si="48"/>
        <v>0.05</v>
      </c>
      <c r="O76" s="40">
        <f t="shared" si="48"/>
        <v>0</v>
      </c>
      <c r="P76" s="40">
        <f t="shared" si="48"/>
        <v>0</v>
      </c>
      <c r="Q76" s="40">
        <f t="shared" si="48"/>
        <v>0</v>
      </c>
      <c r="R76" s="40">
        <f t="shared" si="48"/>
        <v>0</v>
      </c>
      <c r="S76" s="40">
        <f t="shared" si="48"/>
        <v>0</v>
      </c>
      <c r="T76" s="40">
        <f t="shared" si="48"/>
        <v>0</v>
      </c>
      <c r="U76" s="40">
        <f t="shared" si="48"/>
        <v>0</v>
      </c>
      <c r="V76" s="40">
        <f t="shared" si="48"/>
        <v>0</v>
      </c>
      <c r="W76" s="4">
        <f t="shared" si="48"/>
        <v>0</v>
      </c>
      <c r="X76" s="4">
        <f t="shared" si="48"/>
        <v>0</v>
      </c>
      <c r="Y76" s="4">
        <f t="shared" si="48"/>
        <v>0</v>
      </c>
      <c r="Z76" s="4">
        <f t="shared" si="48"/>
        <v>0</v>
      </c>
      <c r="AA76" s="4">
        <f t="shared" si="48"/>
        <v>0</v>
      </c>
      <c r="AB76" s="4">
        <f t="shared" si="48"/>
        <v>0</v>
      </c>
      <c r="AC76" s="4">
        <f t="shared" si="48"/>
        <v>0</v>
      </c>
      <c r="AD76" s="4">
        <f t="shared" si="48"/>
        <v>0</v>
      </c>
      <c r="AE76" s="4">
        <f t="shared" si="48"/>
        <v>0</v>
      </c>
      <c r="AF76" s="4">
        <f t="shared" si="48"/>
        <v>0</v>
      </c>
      <c r="AG76" s="4">
        <f t="shared" si="48"/>
        <v>0</v>
      </c>
      <c r="AH76" s="4">
        <f t="shared" si="48"/>
        <v>0</v>
      </c>
      <c r="AI76" s="4">
        <f t="shared" si="48"/>
        <v>0</v>
      </c>
      <c r="AJ76" s="4">
        <f t="shared" si="48"/>
        <v>0</v>
      </c>
      <c r="AK76" s="4">
        <f t="shared" si="48"/>
        <v>0</v>
      </c>
      <c r="AL76" s="4">
        <f t="shared" si="48"/>
        <v>0</v>
      </c>
      <c r="AM76" s="4">
        <f t="shared" si="48"/>
        <v>0</v>
      </c>
      <c r="AN76" s="4">
        <f t="shared" si="48"/>
        <v>0</v>
      </c>
      <c r="AO76" s="4">
        <f t="shared" si="48"/>
        <v>0</v>
      </c>
      <c r="AP76" s="4">
        <f t="shared" si="48"/>
        <v>0</v>
      </c>
      <c r="AQ76" s="4">
        <f t="shared" si="48"/>
        <v>0</v>
      </c>
      <c r="AR76" s="4">
        <f t="shared" si="48"/>
        <v>0</v>
      </c>
      <c r="AS76" s="4">
        <f t="shared" si="48"/>
        <v>0</v>
      </c>
      <c r="AT76" s="4">
        <f t="shared" si="48"/>
        <v>0</v>
      </c>
      <c r="AU76" s="4">
        <f t="shared" si="48"/>
        <v>0</v>
      </c>
      <c r="AV76" s="4">
        <f t="shared" si="48"/>
        <v>0</v>
      </c>
      <c r="AW76" s="4">
        <f t="shared" si="48"/>
        <v>0</v>
      </c>
      <c r="AX76" s="4">
        <f t="shared" si="48"/>
        <v>0</v>
      </c>
      <c r="AY76" s="4">
        <f t="shared" si="48"/>
        <v>0</v>
      </c>
      <c r="AZ76" s="4">
        <f t="shared" si="48"/>
        <v>0</v>
      </c>
    </row>
    <row r="77" spans="1:52" hidden="1" outlineLevel="1">
      <c r="A77" s="87" t="s">
        <v>112</v>
      </c>
      <c r="B77" s="68"/>
      <c r="C77" s="40"/>
      <c r="D77" s="40"/>
      <c r="E77" s="40"/>
      <c r="F77" s="40"/>
      <c r="G77" s="40"/>
      <c r="H77" s="40"/>
      <c r="I77" s="40"/>
      <c r="J77" s="40">
        <f>SUM(C$17:J$17)</f>
        <v>0.15000000000000002</v>
      </c>
      <c r="K77" s="40">
        <f t="shared" ref="K77:AZ77" si="49">K$17</f>
        <v>0</v>
      </c>
      <c r="L77" s="40">
        <f t="shared" si="49"/>
        <v>0</v>
      </c>
      <c r="M77" s="40">
        <f t="shared" si="49"/>
        <v>0</v>
      </c>
      <c r="N77" s="40">
        <f t="shared" si="49"/>
        <v>0.05</v>
      </c>
      <c r="O77" s="40">
        <f t="shared" si="49"/>
        <v>0</v>
      </c>
      <c r="P77" s="40">
        <f t="shared" si="49"/>
        <v>0</v>
      </c>
      <c r="Q77" s="40">
        <f t="shared" si="49"/>
        <v>0</v>
      </c>
      <c r="R77" s="40">
        <f t="shared" si="49"/>
        <v>0</v>
      </c>
      <c r="S77" s="40">
        <f t="shared" si="49"/>
        <v>0</v>
      </c>
      <c r="T77" s="40">
        <f t="shared" si="49"/>
        <v>0</v>
      </c>
      <c r="U77" s="40">
        <f t="shared" si="49"/>
        <v>0</v>
      </c>
      <c r="V77" s="40">
        <f t="shared" si="49"/>
        <v>0</v>
      </c>
      <c r="W77" s="4">
        <f t="shared" si="49"/>
        <v>0</v>
      </c>
      <c r="X77" s="4">
        <f t="shared" si="49"/>
        <v>0</v>
      </c>
      <c r="Y77" s="4">
        <f t="shared" si="49"/>
        <v>0</v>
      </c>
      <c r="Z77" s="4">
        <f t="shared" si="49"/>
        <v>0</v>
      </c>
      <c r="AA77" s="4">
        <f t="shared" si="49"/>
        <v>0</v>
      </c>
      <c r="AB77" s="4">
        <f t="shared" si="49"/>
        <v>0</v>
      </c>
      <c r="AC77" s="4">
        <f t="shared" si="49"/>
        <v>0</v>
      </c>
      <c r="AD77" s="4">
        <f t="shared" si="49"/>
        <v>0</v>
      </c>
      <c r="AE77" s="4">
        <f t="shared" si="49"/>
        <v>0</v>
      </c>
      <c r="AF77" s="4">
        <f t="shared" si="49"/>
        <v>0</v>
      </c>
      <c r="AG77" s="4">
        <f t="shared" si="49"/>
        <v>0</v>
      </c>
      <c r="AH77" s="4">
        <f t="shared" si="49"/>
        <v>0</v>
      </c>
      <c r="AI77" s="4">
        <f t="shared" si="49"/>
        <v>0</v>
      </c>
      <c r="AJ77" s="4">
        <f t="shared" si="49"/>
        <v>0</v>
      </c>
      <c r="AK77" s="4">
        <f t="shared" si="49"/>
        <v>0</v>
      </c>
      <c r="AL77" s="4">
        <f t="shared" si="49"/>
        <v>0</v>
      </c>
      <c r="AM77" s="4">
        <f t="shared" si="49"/>
        <v>0</v>
      </c>
      <c r="AN77" s="4">
        <f t="shared" si="49"/>
        <v>0</v>
      </c>
      <c r="AO77" s="4">
        <f t="shared" si="49"/>
        <v>0</v>
      </c>
      <c r="AP77" s="4">
        <f t="shared" si="49"/>
        <v>0</v>
      </c>
      <c r="AQ77" s="4">
        <f t="shared" si="49"/>
        <v>0</v>
      </c>
      <c r="AR77" s="4">
        <f t="shared" si="49"/>
        <v>0</v>
      </c>
      <c r="AS77" s="4">
        <f t="shared" si="49"/>
        <v>0</v>
      </c>
      <c r="AT77" s="4">
        <f t="shared" si="49"/>
        <v>0</v>
      </c>
      <c r="AU77" s="4">
        <f t="shared" si="49"/>
        <v>0</v>
      </c>
      <c r="AV77" s="4">
        <f t="shared" si="49"/>
        <v>0</v>
      </c>
      <c r="AW77" s="4">
        <f t="shared" si="49"/>
        <v>0</v>
      </c>
      <c r="AX77" s="4">
        <f t="shared" si="49"/>
        <v>0</v>
      </c>
      <c r="AY77" s="4">
        <f t="shared" si="49"/>
        <v>0</v>
      </c>
      <c r="AZ77" s="4">
        <f t="shared" si="49"/>
        <v>0</v>
      </c>
    </row>
    <row r="78" spans="1:52" hidden="1" outlineLevel="1">
      <c r="A78" s="87" t="s">
        <v>113</v>
      </c>
      <c r="B78" s="68"/>
      <c r="C78" s="40"/>
      <c r="D78" s="40"/>
      <c r="E78" s="40"/>
      <c r="F78" s="40"/>
      <c r="G78" s="40"/>
      <c r="H78" s="40"/>
      <c r="I78" s="40"/>
      <c r="J78" s="40"/>
      <c r="K78" s="40">
        <f>SUM(C$17:K$17)</f>
        <v>0.15000000000000002</v>
      </c>
      <c r="L78" s="40">
        <f t="shared" ref="L78:AZ78" si="50">L$17</f>
        <v>0</v>
      </c>
      <c r="M78" s="40">
        <f t="shared" si="50"/>
        <v>0</v>
      </c>
      <c r="N78" s="40">
        <f t="shared" si="50"/>
        <v>0.05</v>
      </c>
      <c r="O78" s="40">
        <f t="shared" si="50"/>
        <v>0</v>
      </c>
      <c r="P78" s="40">
        <f t="shared" si="50"/>
        <v>0</v>
      </c>
      <c r="Q78" s="40">
        <f t="shared" si="50"/>
        <v>0</v>
      </c>
      <c r="R78" s="40">
        <f t="shared" si="50"/>
        <v>0</v>
      </c>
      <c r="S78" s="40">
        <f t="shared" si="50"/>
        <v>0</v>
      </c>
      <c r="T78" s="40">
        <f t="shared" si="50"/>
        <v>0</v>
      </c>
      <c r="U78" s="40">
        <f t="shared" si="50"/>
        <v>0</v>
      </c>
      <c r="V78" s="40">
        <f t="shared" si="50"/>
        <v>0</v>
      </c>
      <c r="W78" s="4">
        <f t="shared" si="50"/>
        <v>0</v>
      </c>
      <c r="X78" s="4">
        <f t="shared" si="50"/>
        <v>0</v>
      </c>
      <c r="Y78" s="4">
        <f t="shared" si="50"/>
        <v>0</v>
      </c>
      <c r="Z78" s="4">
        <f t="shared" si="50"/>
        <v>0</v>
      </c>
      <c r="AA78" s="4">
        <f t="shared" si="50"/>
        <v>0</v>
      </c>
      <c r="AB78" s="4">
        <f t="shared" si="50"/>
        <v>0</v>
      </c>
      <c r="AC78" s="4">
        <f t="shared" si="50"/>
        <v>0</v>
      </c>
      <c r="AD78" s="4">
        <f t="shared" si="50"/>
        <v>0</v>
      </c>
      <c r="AE78" s="4">
        <f t="shared" si="50"/>
        <v>0</v>
      </c>
      <c r="AF78" s="4">
        <f t="shared" si="50"/>
        <v>0</v>
      </c>
      <c r="AG78" s="4">
        <f t="shared" si="50"/>
        <v>0</v>
      </c>
      <c r="AH78" s="4">
        <f t="shared" si="50"/>
        <v>0</v>
      </c>
      <c r="AI78" s="4">
        <f t="shared" si="50"/>
        <v>0</v>
      </c>
      <c r="AJ78" s="4">
        <f t="shared" si="50"/>
        <v>0</v>
      </c>
      <c r="AK78" s="4">
        <f t="shared" si="50"/>
        <v>0</v>
      </c>
      <c r="AL78" s="4">
        <f t="shared" si="50"/>
        <v>0</v>
      </c>
      <c r="AM78" s="4">
        <f t="shared" si="50"/>
        <v>0</v>
      </c>
      <c r="AN78" s="4">
        <f t="shared" si="50"/>
        <v>0</v>
      </c>
      <c r="AO78" s="4">
        <f t="shared" si="50"/>
        <v>0</v>
      </c>
      <c r="AP78" s="4">
        <f t="shared" si="50"/>
        <v>0</v>
      </c>
      <c r="AQ78" s="4">
        <f t="shared" si="50"/>
        <v>0</v>
      </c>
      <c r="AR78" s="4">
        <f t="shared" si="50"/>
        <v>0</v>
      </c>
      <c r="AS78" s="4">
        <f t="shared" si="50"/>
        <v>0</v>
      </c>
      <c r="AT78" s="4">
        <f t="shared" si="50"/>
        <v>0</v>
      </c>
      <c r="AU78" s="4">
        <f t="shared" si="50"/>
        <v>0</v>
      </c>
      <c r="AV78" s="4">
        <f t="shared" si="50"/>
        <v>0</v>
      </c>
      <c r="AW78" s="4">
        <f t="shared" si="50"/>
        <v>0</v>
      </c>
      <c r="AX78" s="4">
        <f t="shared" si="50"/>
        <v>0</v>
      </c>
      <c r="AY78" s="4">
        <f t="shared" si="50"/>
        <v>0</v>
      </c>
      <c r="AZ78" s="4">
        <f t="shared" si="50"/>
        <v>0</v>
      </c>
    </row>
    <row r="79" spans="1:52" hidden="1" outlineLevel="1">
      <c r="A79" s="87" t="s">
        <v>114</v>
      </c>
      <c r="B79" s="68"/>
      <c r="C79" s="40"/>
      <c r="D79" s="40"/>
      <c r="E79" s="40"/>
      <c r="F79" s="40"/>
      <c r="G79" s="40"/>
      <c r="H79" s="40"/>
      <c r="I79" s="40"/>
      <c r="J79" s="40"/>
      <c r="K79" s="40"/>
      <c r="L79" s="40">
        <f>SUM(C$17:L$17)</f>
        <v>0.15000000000000002</v>
      </c>
      <c r="M79" s="40">
        <f t="shared" ref="M79:AZ79" si="51">M$17</f>
        <v>0</v>
      </c>
      <c r="N79" s="40">
        <f t="shared" si="51"/>
        <v>0.05</v>
      </c>
      <c r="O79" s="40">
        <f t="shared" si="51"/>
        <v>0</v>
      </c>
      <c r="P79" s="40">
        <f t="shared" si="51"/>
        <v>0</v>
      </c>
      <c r="Q79" s="40">
        <f t="shared" si="51"/>
        <v>0</v>
      </c>
      <c r="R79" s="40">
        <f t="shared" si="51"/>
        <v>0</v>
      </c>
      <c r="S79" s="40">
        <f t="shared" si="51"/>
        <v>0</v>
      </c>
      <c r="T79" s="40">
        <f t="shared" si="51"/>
        <v>0</v>
      </c>
      <c r="U79" s="40">
        <f t="shared" si="51"/>
        <v>0</v>
      </c>
      <c r="V79" s="40">
        <f t="shared" si="51"/>
        <v>0</v>
      </c>
      <c r="W79" s="4">
        <f t="shared" si="51"/>
        <v>0</v>
      </c>
      <c r="X79" s="4">
        <f t="shared" si="51"/>
        <v>0</v>
      </c>
      <c r="Y79" s="4">
        <f t="shared" si="51"/>
        <v>0</v>
      </c>
      <c r="Z79" s="4">
        <f t="shared" si="51"/>
        <v>0</v>
      </c>
      <c r="AA79" s="4">
        <f t="shared" si="51"/>
        <v>0</v>
      </c>
      <c r="AB79" s="4">
        <f t="shared" si="51"/>
        <v>0</v>
      </c>
      <c r="AC79" s="4">
        <f t="shared" si="51"/>
        <v>0</v>
      </c>
      <c r="AD79" s="4">
        <f t="shared" si="51"/>
        <v>0</v>
      </c>
      <c r="AE79" s="4">
        <f t="shared" si="51"/>
        <v>0</v>
      </c>
      <c r="AF79" s="4">
        <f t="shared" si="51"/>
        <v>0</v>
      </c>
      <c r="AG79" s="4">
        <f t="shared" si="51"/>
        <v>0</v>
      </c>
      <c r="AH79" s="4">
        <f t="shared" si="51"/>
        <v>0</v>
      </c>
      <c r="AI79" s="4">
        <f t="shared" si="51"/>
        <v>0</v>
      </c>
      <c r="AJ79" s="4">
        <f t="shared" si="51"/>
        <v>0</v>
      </c>
      <c r="AK79" s="4">
        <f t="shared" si="51"/>
        <v>0</v>
      </c>
      <c r="AL79" s="4">
        <f t="shared" si="51"/>
        <v>0</v>
      </c>
      <c r="AM79" s="4">
        <f t="shared" si="51"/>
        <v>0</v>
      </c>
      <c r="AN79" s="4">
        <f t="shared" si="51"/>
        <v>0</v>
      </c>
      <c r="AO79" s="4">
        <f t="shared" si="51"/>
        <v>0</v>
      </c>
      <c r="AP79" s="4">
        <f t="shared" si="51"/>
        <v>0</v>
      </c>
      <c r="AQ79" s="4">
        <f t="shared" si="51"/>
        <v>0</v>
      </c>
      <c r="AR79" s="4">
        <f t="shared" si="51"/>
        <v>0</v>
      </c>
      <c r="AS79" s="4">
        <f t="shared" si="51"/>
        <v>0</v>
      </c>
      <c r="AT79" s="4">
        <f t="shared" si="51"/>
        <v>0</v>
      </c>
      <c r="AU79" s="4">
        <f t="shared" si="51"/>
        <v>0</v>
      </c>
      <c r="AV79" s="4">
        <f t="shared" si="51"/>
        <v>0</v>
      </c>
      <c r="AW79" s="4">
        <f t="shared" si="51"/>
        <v>0</v>
      </c>
      <c r="AX79" s="4">
        <f t="shared" si="51"/>
        <v>0</v>
      </c>
      <c r="AY79" s="4">
        <f t="shared" si="51"/>
        <v>0</v>
      </c>
      <c r="AZ79" s="4">
        <f t="shared" si="51"/>
        <v>0</v>
      </c>
    </row>
    <row r="80" spans="1:52" hidden="1" outlineLevel="1">
      <c r="A80" s="87"/>
      <c r="B80" s="68"/>
      <c r="C80" s="40"/>
      <c r="D80" s="40"/>
      <c r="E80" s="40"/>
      <c r="F80" s="40"/>
      <c r="G80" s="40"/>
      <c r="H80" s="40"/>
      <c r="I80" s="40"/>
      <c r="J80" s="40"/>
      <c r="K80" s="40"/>
      <c r="L80" s="40"/>
      <c r="M80" s="40"/>
      <c r="N80" s="40"/>
      <c r="O80" s="40"/>
      <c r="P80" s="40"/>
      <c r="Q80" s="40"/>
      <c r="R80" s="40"/>
      <c r="S80" s="40"/>
      <c r="T80" s="40"/>
      <c r="U80" s="40"/>
      <c r="V80" s="40"/>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row>
    <row r="81" spans="1:52" s="75" customFormat="1" hidden="1" outlineLevel="1">
      <c r="A81" s="87" t="s">
        <v>123</v>
      </c>
      <c r="B81" s="249"/>
      <c r="C81" s="250"/>
      <c r="D81" s="250"/>
      <c r="E81" s="250"/>
      <c r="F81" s="250"/>
      <c r="G81" s="250"/>
      <c r="H81" s="250"/>
      <c r="I81" s="250"/>
      <c r="J81" s="250"/>
      <c r="K81" s="250"/>
      <c r="L81" s="250"/>
      <c r="M81" s="250"/>
      <c r="N81" s="250"/>
      <c r="O81" s="250"/>
      <c r="P81" s="250"/>
      <c r="Q81" s="250"/>
      <c r="R81" s="250"/>
      <c r="S81" s="250"/>
      <c r="T81" s="250"/>
      <c r="U81" s="250"/>
      <c r="V81" s="250"/>
    </row>
    <row r="82" spans="1:52" hidden="1" outlineLevel="1">
      <c r="A82" s="87" t="s">
        <v>105</v>
      </c>
      <c r="B82" s="68"/>
      <c r="C82" s="40">
        <f t="shared" ref="C82:AH82" si="52">C$17</f>
        <v>0.05</v>
      </c>
      <c r="D82" s="40">
        <f t="shared" si="52"/>
        <v>0</v>
      </c>
      <c r="E82" s="40">
        <f t="shared" si="52"/>
        <v>0</v>
      </c>
      <c r="F82" s="40">
        <f t="shared" si="52"/>
        <v>0</v>
      </c>
      <c r="G82" s="40">
        <f t="shared" si="52"/>
        <v>0.05</v>
      </c>
      <c r="H82" s="40">
        <f t="shared" si="52"/>
        <v>0</v>
      </c>
      <c r="I82" s="40">
        <f t="shared" si="52"/>
        <v>0</v>
      </c>
      <c r="J82" s="40">
        <f t="shared" si="52"/>
        <v>0.05</v>
      </c>
      <c r="K82" s="40">
        <f t="shared" si="52"/>
        <v>0</v>
      </c>
      <c r="L82" s="40">
        <f t="shared" si="52"/>
        <v>0</v>
      </c>
      <c r="M82" s="40">
        <f t="shared" si="52"/>
        <v>0</v>
      </c>
      <c r="N82" s="40">
        <f t="shared" si="52"/>
        <v>0.05</v>
      </c>
      <c r="O82" s="40">
        <f t="shared" si="52"/>
        <v>0</v>
      </c>
      <c r="P82" s="40">
        <f t="shared" si="52"/>
        <v>0</v>
      </c>
      <c r="Q82" s="40">
        <f t="shared" si="52"/>
        <v>0</v>
      </c>
      <c r="R82" s="40">
        <f t="shared" si="52"/>
        <v>0</v>
      </c>
      <c r="S82" s="40">
        <f t="shared" si="52"/>
        <v>0</v>
      </c>
      <c r="T82" s="40">
        <f t="shared" si="52"/>
        <v>0</v>
      </c>
      <c r="U82" s="40">
        <f t="shared" si="52"/>
        <v>0</v>
      </c>
      <c r="V82" s="40">
        <f t="shared" si="52"/>
        <v>0</v>
      </c>
      <c r="W82" s="4">
        <f t="shared" si="52"/>
        <v>0</v>
      </c>
      <c r="X82" s="4">
        <f t="shared" si="52"/>
        <v>0</v>
      </c>
      <c r="Y82" s="4">
        <f t="shared" si="52"/>
        <v>0</v>
      </c>
      <c r="Z82" s="4">
        <f t="shared" si="52"/>
        <v>0</v>
      </c>
      <c r="AA82" s="4">
        <f t="shared" si="52"/>
        <v>0</v>
      </c>
      <c r="AB82" s="4">
        <f t="shared" si="52"/>
        <v>0</v>
      </c>
      <c r="AC82" s="4">
        <f t="shared" si="52"/>
        <v>0</v>
      </c>
      <c r="AD82" s="4">
        <f t="shared" si="52"/>
        <v>0</v>
      </c>
      <c r="AE82" s="4">
        <f t="shared" si="52"/>
        <v>0</v>
      </c>
      <c r="AF82" s="4">
        <f t="shared" si="52"/>
        <v>0</v>
      </c>
      <c r="AG82" s="4">
        <f t="shared" si="52"/>
        <v>0</v>
      </c>
      <c r="AH82" s="4">
        <f t="shared" si="52"/>
        <v>0</v>
      </c>
      <c r="AI82" s="4">
        <f t="shared" ref="AI82:AZ82" si="53">AI$17</f>
        <v>0</v>
      </c>
      <c r="AJ82" s="4">
        <f t="shared" si="53"/>
        <v>0</v>
      </c>
      <c r="AK82" s="4">
        <f t="shared" si="53"/>
        <v>0</v>
      </c>
      <c r="AL82" s="4">
        <f t="shared" si="53"/>
        <v>0</v>
      </c>
      <c r="AM82" s="4">
        <f t="shared" si="53"/>
        <v>0</v>
      </c>
      <c r="AN82" s="4">
        <f t="shared" si="53"/>
        <v>0</v>
      </c>
      <c r="AO82" s="4">
        <f t="shared" si="53"/>
        <v>0</v>
      </c>
      <c r="AP82" s="4">
        <f t="shared" si="53"/>
        <v>0</v>
      </c>
      <c r="AQ82" s="4">
        <f t="shared" si="53"/>
        <v>0</v>
      </c>
      <c r="AR82" s="4">
        <f t="shared" si="53"/>
        <v>0</v>
      </c>
      <c r="AS82" s="4">
        <f t="shared" si="53"/>
        <v>0</v>
      </c>
      <c r="AT82" s="4">
        <f t="shared" si="53"/>
        <v>0</v>
      </c>
      <c r="AU82" s="4">
        <f t="shared" si="53"/>
        <v>0</v>
      </c>
      <c r="AV82" s="4">
        <f t="shared" si="53"/>
        <v>0</v>
      </c>
      <c r="AW82" s="4">
        <f t="shared" si="53"/>
        <v>0</v>
      </c>
      <c r="AX82" s="4">
        <f t="shared" si="53"/>
        <v>0</v>
      </c>
      <c r="AY82" s="4">
        <f t="shared" si="53"/>
        <v>0</v>
      </c>
      <c r="AZ82" s="4">
        <f t="shared" si="53"/>
        <v>0</v>
      </c>
    </row>
    <row r="83" spans="1:52" hidden="1" outlineLevel="1">
      <c r="A83" s="87" t="s">
        <v>106</v>
      </c>
      <c r="B83" s="68"/>
      <c r="C83" s="40"/>
      <c r="D83" s="40">
        <f>SUM(C$17:D$17)</f>
        <v>0.05</v>
      </c>
      <c r="E83" s="40">
        <f t="shared" ref="E83:AZ83" si="54">E$17</f>
        <v>0</v>
      </c>
      <c r="F83" s="40">
        <f t="shared" si="54"/>
        <v>0</v>
      </c>
      <c r="G83" s="40">
        <f t="shared" si="54"/>
        <v>0.05</v>
      </c>
      <c r="H83" s="40">
        <f t="shared" si="54"/>
        <v>0</v>
      </c>
      <c r="I83" s="40">
        <f t="shared" si="54"/>
        <v>0</v>
      </c>
      <c r="J83" s="40">
        <f t="shared" si="54"/>
        <v>0.05</v>
      </c>
      <c r="K83" s="40">
        <f t="shared" si="54"/>
        <v>0</v>
      </c>
      <c r="L83" s="40">
        <f t="shared" si="54"/>
        <v>0</v>
      </c>
      <c r="M83" s="40">
        <f t="shared" si="54"/>
        <v>0</v>
      </c>
      <c r="N83" s="40">
        <f t="shared" si="54"/>
        <v>0.05</v>
      </c>
      <c r="O83" s="40">
        <f t="shared" si="54"/>
        <v>0</v>
      </c>
      <c r="P83" s="40">
        <f t="shared" si="54"/>
        <v>0</v>
      </c>
      <c r="Q83" s="40">
        <f t="shared" si="54"/>
        <v>0</v>
      </c>
      <c r="R83" s="40">
        <f t="shared" si="54"/>
        <v>0</v>
      </c>
      <c r="S83" s="40">
        <f t="shared" si="54"/>
        <v>0</v>
      </c>
      <c r="T83" s="40">
        <f t="shared" si="54"/>
        <v>0</v>
      </c>
      <c r="U83" s="40">
        <f t="shared" si="54"/>
        <v>0</v>
      </c>
      <c r="V83" s="40">
        <f t="shared" si="54"/>
        <v>0</v>
      </c>
      <c r="W83" s="4">
        <f t="shared" si="54"/>
        <v>0</v>
      </c>
      <c r="X83" s="4">
        <f t="shared" si="54"/>
        <v>0</v>
      </c>
      <c r="Y83" s="4">
        <f t="shared" si="54"/>
        <v>0</v>
      </c>
      <c r="Z83" s="4">
        <f t="shared" si="54"/>
        <v>0</v>
      </c>
      <c r="AA83" s="4">
        <f t="shared" si="54"/>
        <v>0</v>
      </c>
      <c r="AB83" s="4">
        <f t="shared" si="54"/>
        <v>0</v>
      </c>
      <c r="AC83" s="4">
        <f t="shared" si="54"/>
        <v>0</v>
      </c>
      <c r="AD83" s="4">
        <f t="shared" si="54"/>
        <v>0</v>
      </c>
      <c r="AE83" s="4">
        <f t="shared" si="54"/>
        <v>0</v>
      </c>
      <c r="AF83" s="4">
        <f t="shared" si="54"/>
        <v>0</v>
      </c>
      <c r="AG83" s="4">
        <f t="shared" si="54"/>
        <v>0</v>
      </c>
      <c r="AH83" s="4">
        <f t="shared" si="54"/>
        <v>0</v>
      </c>
      <c r="AI83" s="4">
        <f t="shared" si="54"/>
        <v>0</v>
      </c>
      <c r="AJ83" s="4">
        <f t="shared" si="54"/>
        <v>0</v>
      </c>
      <c r="AK83" s="4">
        <f t="shared" si="54"/>
        <v>0</v>
      </c>
      <c r="AL83" s="4">
        <f t="shared" si="54"/>
        <v>0</v>
      </c>
      <c r="AM83" s="4">
        <f t="shared" si="54"/>
        <v>0</v>
      </c>
      <c r="AN83" s="4">
        <f t="shared" si="54"/>
        <v>0</v>
      </c>
      <c r="AO83" s="4">
        <f t="shared" si="54"/>
        <v>0</v>
      </c>
      <c r="AP83" s="4">
        <f t="shared" si="54"/>
        <v>0</v>
      </c>
      <c r="AQ83" s="4">
        <f t="shared" si="54"/>
        <v>0</v>
      </c>
      <c r="AR83" s="4">
        <f t="shared" si="54"/>
        <v>0</v>
      </c>
      <c r="AS83" s="4">
        <f t="shared" si="54"/>
        <v>0</v>
      </c>
      <c r="AT83" s="4">
        <f t="shared" si="54"/>
        <v>0</v>
      </c>
      <c r="AU83" s="4">
        <f t="shared" si="54"/>
        <v>0</v>
      </c>
      <c r="AV83" s="4">
        <f t="shared" si="54"/>
        <v>0</v>
      </c>
      <c r="AW83" s="4">
        <f t="shared" si="54"/>
        <v>0</v>
      </c>
      <c r="AX83" s="4">
        <f t="shared" si="54"/>
        <v>0</v>
      </c>
      <c r="AY83" s="4">
        <f t="shared" si="54"/>
        <v>0</v>
      </c>
      <c r="AZ83" s="4">
        <f t="shared" si="54"/>
        <v>0</v>
      </c>
    </row>
    <row r="84" spans="1:52" hidden="1" outlineLevel="1">
      <c r="A84" s="87" t="s">
        <v>107</v>
      </c>
      <c r="B84" s="68"/>
      <c r="C84" s="40"/>
      <c r="D84" s="40"/>
      <c r="E84" s="40">
        <f>SUM(C$17:E$17)</f>
        <v>0.05</v>
      </c>
      <c r="F84" s="40">
        <f t="shared" ref="F84:AZ84" si="55">F$17</f>
        <v>0</v>
      </c>
      <c r="G84" s="40">
        <f t="shared" si="55"/>
        <v>0.05</v>
      </c>
      <c r="H84" s="40">
        <f t="shared" si="55"/>
        <v>0</v>
      </c>
      <c r="I84" s="40">
        <f t="shared" si="55"/>
        <v>0</v>
      </c>
      <c r="J84" s="40">
        <f t="shared" si="55"/>
        <v>0.05</v>
      </c>
      <c r="K84" s="40">
        <f t="shared" si="55"/>
        <v>0</v>
      </c>
      <c r="L84" s="40">
        <f t="shared" si="55"/>
        <v>0</v>
      </c>
      <c r="M84" s="40">
        <f t="shared" si="55"/>
        <v>0</v>
      </c>
      <c r="N84" s="40">
        <f t="shared" si="55"/>
        <v>0.05</v>
      </c>
      <c r="O84" s="40">
        <f t="shared" si="55"/>
        <v>0</v>
      </c>
      <c r="P84" s="40">
        <f t="shared" si="55"/>
        <v>0</v>
      </c>
      <c r="Q84" s="40">
        <f t="shared" si="55"/>
        <v>0</v>
      </c>
      <c r="R84" s="40">
        <f t="shared" si="55"/>
        <v>0</v>
      </c>
      <c r="S84" s="40">
        <f t="shared" si="55"/>
        <v>0</v>
      </c>
      <c r="T84" s="40">
        <f t="shared" si="55"/>
        <v>0</v>
      </c>
      <c r="U84" s="40">
        <f t="shared" si="55"/>
        <v>0</v>
      </c>
      <c r="V84" s="40">
        <f t="shared" si="55"/>
        <v>0</v>
      </c>
      <c r="W84" s="4">
        <f t="shared" si="55"/>
        <v>0</v>
      </c>
      <c r="X84" s="251">
        <f t="shared" si="55"/>
        <v>0</v>
      </c>
      <c r="Y84" s="4">
        <f t="shared" si="55"/>
        <v>0</v>
      </c>
      <c r="Z84" s="4">
        <f t="shared" si="55"/>
        <v>0</v>
      </c>
      <c r="AA84" s="4">
        <f t="shared" si="55"/>
        <v>0</v>
      </c>
      <c r="AB84" s="4">
        <f t="shared" si="55"/>
        <v>0</v>
      </c>
      <c r="AC84" s="4">
        <f t="shared" si="55"/>
        <v>0</v>
      </c>
      <c r="AD84" s="4">
        <f t="shared" si="55"/>
        <v>0</v>
      </c>
      <c r="AE84" s="4">
        <f t="shared" si="55"/>
        <v>0</v>
      </c>
      <c r="AF84" s="4">
        <f t="shared" si="55"/>
        <v>0</v>
      </c>
      <c r="AG84" s="4">
        <f t="shared" si="55"/>
        <v>0</v>
      </c>
      <c r="AH84" s="4">
        <f t="shared" si="55"/>
        <v>0</v>
      </c>
      <c r="AI84" s="4">
        <f t="shared" si="55"/>
        <v>0</v>
      </c>
      <c r="AJ84" s="4">
        <f t="shared" si="55"/>
        <v>0</v>
      </c>
      <c r="AK84" s="4">
        <f t="shared" si="55"/>
        <v>0</v>
      </c>
      <c r="AL84" s="4">
        <f t="shared" si="55"/>
        <v>0</v>
      </c>
      <c r="AM84" s="4">
        <f t="shared" si="55"/>
        <v>0</v>
      </c>
      <c r="AN84" s="4">
        <f t="shared" si="55"/>
        <v>0</v>
      </c>
      <c r="AO84" s="4">
        <f t="shared" si="55"/>
        <v>0</v>
      </c>
      <c r="AP84" s="4">
        <f t="shared" si="55"/>
        <v>0</v>
      </c>
      <c r="AQ84" s="4">
        <f t="shared" si="55"/>
        <v>0</v>
      </c>
      <c r="AR84" s="4">
        <f t="shared" si="55"/>
        <v>0</v>
      </c>
      <c r="AS84" s="4">
        <f t="shared" si="55"/>
        <v>0</v>
      </c>
      <c r="AT84" s="4">
        <f t="shared" si="55"/>
        <v>0</v>
      </c>
      <c r="AU84" s="4">
        <f t="shared" si="55"/>
        <v>0</v>
      </c>
      <c r="AV84" s="4">
        <f t="shared" si="55"/>
        <v>0</v>
      </c>
      <c r="AW84" s="4">
        <f t="shared" si="55"/>
        <v>0</v>
      </c>
      <c r="AX84" s="4">
        <f t="shared" si="55"/>
        <v>0</v>
      </c>
      <c r="AY84" s="4">
        <f t="shared" si="55"/>
        <v>0</v>
      </c>
      <c r="AZ84" s="4">
        <f t="shared" si="55"/>
        <v>0</v>
      </c>
    </row>
    <row r="85" spans="1:52" hidden="1" outlineLevel="1">
      <c r="A85" s="87" t="s">
        <v>108</v>
      </c>
      <c r="B85" s="68"/>
      <c r="C85" s="40"/>
      <c r="D85" s="40"/>
      <c r="E85" s="40"/>
      <c r="F85" s="40">
        <f>SUM(C$17:F$17)</f>
        <v>0.05</v>
      </c>
      <c r="G85" s="40">
        <f t="shared" ref="G85:AZ85" si="56">G$17</f>
        <v>0.05</v>
      </c>
      <c r="H85" s="40">
        <f t="shared" si="56"/>
        <v>0</v>
      </c>
      <c r="I85" s="40">
        <f t="shared" si="56"/>
        <v>0</v>
      </c>
      <c r="J85" s="40">
        <f t="shared" si="56"/>
        <v>0.05</v>
      </c>
      <c r="K85" s="40">
        <f t="shared" si="56"/>
        <v>0</v>
      </c>
      <c r="L85" s="40">
        <f t="shared" si="56"/>
        <v>0</v>
      </c>
      <c r="M85" s="40">
        <f t="shared" si="56"/>
        <v>0</v>
      </c>
      <c r="N85" s="40">
        <f t="shared" si="56"/>
        <v>0.05</v>
      </c>
      <c r="O85" s="40">
        <f t="shared" si="56"/>
        <v>0</v>
      </c>
      <c r="P85" s="40">
        <f t="shared" si="56"/>
        <v>0</v>
      </c>
      <c r="Q85" s="40">
        <f t="shared" si="56"/>
        <v>0</v>
      </c>
      <c r="R85" s="40">
        <f t="shared" si="56"/>
        <v>0</v>
      </c>
      <c r="S85" s="40">
        <f t="shared" si="56"/>
        <v>0</v>
      </c>
      <c r="T85" s="40">
        <f t="shared" si="56"/>
        <v>0</v>
      </c>
      <c r="U85" s="40">
        <f t="shared" si="56"/>
        <v>0</v>
      </c>
      <c r="V85" s="40">
        <f t="shared" si="56"/>
        <v>0</v>
      </c>
      <c r="W85" s="4">
        <f t="shared" si="56"/>
        <v>0</v>
      </c>
      <c r="X85" s="4">
        <f t="shared" si="56"/>
        <v>0</v>
      </c>
      <c r="Y85" s="4">
        <f t="shared" si="56"/>
        <v>0</v>
      </c>
      <c r="Z85" s="4">
        <f t="shared" si="56"/>
        <v>0</v>
      </c>
      <c r="AA85" s="4">
        <f t="shared" si="56"/>
        <v>0</v>
      </c>
      <c r="AB85" s="4">
        <f t="shared" si="56"/>
        <v>0</v>
      </c>
      <c r="AC85" s="4">
        <f t="shared" si="56"/>
        <v>0</v>
      </c>
      <c r="AD85" s="4">
        <f t="shared" si="56"/>
        <v>0</v>
      </c>
      <c r="AE85" s="4">
        <f t="shared" si="56"/>
        <v>0</v>
      </c>
      <c r="AF85" s="4">
        <f t="shared" si="56"/>
        <v>0</v>
      </c>
      <c r="AG85" s="4">
        <f t="shared" si="56"/>
        <v>0</v>
      </c>
      <c r="AH85" s="4">
        <f t="shared" si="56"/>
        <v>0</v>
      </c>
      <c r="AI85" s="4">
        <f t="shared" si="56"/>
        <v>0</v>
      </c>
      <c r="AJ85" s="4">
        <f t="shared" si="56"/>
        <v>0</v>
      </c>
      <c r="AK85" s="4">
        <f t="shared" si="56"/>
        <v>0</v>
      </c>
      <c r="AL85" s="4">
        <f t="shared" si="56"/>
        <v>0</v>
      </c>
      <c r="AM85" s="4">
        <f t="shared" si="56"/>
        <v>0</v>
      </c>
      <c r="AN85" s="4">
        <f t="shared" si="56"/>
        <v>0</v>
      </c>
      <c r="AO85" s="4">
        <f t="shared" si="56"/>
        <v>0</v>
      </c>
      <c r="AP85" s="4">
        <f t="shared" si="56"/>
        <v>0</v>
      </c>
      <c r="AQ85" s="4">
        <f t="shared" si="56"/>
        <v>0</v>
      </c>
      <c r="AR85" s="4">
        <f t="shared" si="56"/>
        <v>0</v>
      </c>
      <c r="AS85" s="4">
        <f t="shared" si="56"/>
        <v>0</v>
      </c>
      <c r="AT85" s="4">
        <f t="shared" si="56"/>
        <v>0</v>
      </c>
      <c r="AU85" s="4">
        <f t="shared" si="56"/>
        <v>0</v>
      </c>
      <c r="AV85" s="4">
        <f t="shared" si="56"/>
        <v>0</v>
      </c>
      <c r="AW85" s="4">
        <f t="shared" si="56"/>
        <v>0</v>
      </c>
      <c r="AX85" s="4">
        <f t="shared" si="56"/>
        <v>0</v>
      </c>
      <c r="AY85" s="4">
        <f t="shared" si="56"/>
        <v>0</v>
      </c>
      <c r="AZ85" s="4">
        <f t="shared" si="56"/>
        <v>0</v>
      </c>
    </row>
    <row r="86" spans="1:52" hidden="1" outlineLevel="1">
      <c r="A86" s="87" t="s">
        <v>109</v>
      </c>
      <c r="B86" s="68"/>
      <c r="C86" s="40"/>
      <c r="D86" s="40"/>
      <c r="E86" s="40"/>
      <c r="F86" s="40"/>
      <c r="G86" s="40">
        <f>SUM(C$17:G$17)</f>
        <v>0.1</v>
      </c>
      <c r="H86" s="40">
        <f t="shared" ref="H86:AZ86" si="57">H$17</f>
        <v>0</v>
      </c>
      <c r="I86" s="40">
        <f t="shared" si="57"/>
        <v>0</v>
      </c>
      <c r="J86" s="40">
        <f t="shared" si="57"/>
        <v>0.05</v>
      </c>
      <c r="K86" s="40">
        <f t="shared" si="57"/>
        <v>0</v>
      </c>
      <c r="L86" s="40">
        <f t="shared" si="57"/>
        <v>0</v>
      </c>
      <c r="M86" s="40">
        <f t="shared" si="57"/>
        <v>0</v>
      </c>
      <c r="N86" s="40">
        <f t="shared" si="57"/>
        <v>0.05</v>
      </c>
      <c r="O86" s="40">
        <f t="shared" si="57"/>
        <v>0</v>
      </c>
      <c r="P86" s="40">
        <f t="shared" si="57"/>
        <v>0</v>
      </c>
      <c r="Q86" s="40">
        <f t="shared" si="57"/>
        <v>0</v>
      </c>
      <c r="R86" s="40">
        <f t="shared" si="57"/>
        <v>0</v>
      </c>
      <c r="S86" s="40">
        <f t="shared" si="57"/>
        <v>0</v>
      </c>
      <c r="T86" s="40">
        <f t="shared" si="57"/>
        <v>0</v>
      </c>
      <c r="U86" s="40">
        <f t="shared" si="57"/>
        <v>0</v>
      </c>
      <c r="V86" s="40">
        <f t="shared" si="57"/>
        <v>0</v>
      </c>
      <c r="W86" s="4">
        <f t="shared" si="57"/>
        <v>0</v>
      </c>
      <c r="X86" s="4">
        <f t="shared" si="57"/>
        <v>0</v>
      </c>
      <c r="Y86" s="4">
        <f t="shared" si="57"/>
        <v>0</v>
      </c>
      <c r="Z86" s="4">
        <f t="shared" si="57"/>
        <v>0</v>
      </c>
      <c r="AA86" s="4">
        <f t="shared" si="57"/>
        <v>0</v>
      </c>
      <c r="AB86" s="4">
        <f t="shared" si="57"/>
        <v>0</v>
      </c>
      <c r="AC86" s="4">
        <f t="shared" si="57"/>
        <v>0</v>
      </c>
      <c r="AD86" s="4">
        <f t="shared" si="57"/>
        <v>0</v>
      </c>
      <c r="AE86" s="4">
        <f t="shared" si="57"/>
        <v>0</v>
      </c>
      <c r="AF86" s="4">
        <f t="shared" si="57"/>
        <v>0</v>
      </c>
      <c r="AG86" s="4">
        <f t="shared" si="57"/>
        <v>0</v>
      </c>
      <c r="AH86" s="4">
        <f t="shared" si="57"/>
        <v>0</v>
      </c>
      <c r="AI86" s="4">
        <f t="shared" si="57"/>
        <v>0</v>
      </c>
      <c r="AJ86" s="4">
        <f t="shared" si="57"/>
        <v>0</v>
      </c>
      <c r="AK86" s="4">
        <f t="shared" si="57"/>
        <v>0</v>
      </c>
      <c r="AL86" s="4">
        <f t="shared" si="57"/>
        <v>0</v>
      </c>
      <c r="AM86" s="4">
        <f t="shared" si="57"/>
        <v>0</v>
      </c>
      <c r="AN86" s="4">
        <f t="shared" si="57"/>
        <v>0</v>
      </c>
      <c r="AO86" s="4">
        <f t="shared" si="57"/>
        <v>0</v>
      </c>
      <c r="AP86" s="4">
        <f t="shared" si="57"/>
        <v>0</v>
      </c>
      <c r="AQ86" s="4">
        <f t="shared" si="57"/>
        <v>0</v>
      </c>
      <c r="AR86" s="4">
        <f t="shared" si="57"/>
        <v>0</v>
      </c>
      <c r="AS86" s="4">
        <f t="shared" si="57"/>
        <v>0</v>
      </c>
      <c r="AT86" s="4">
        <f t="shared" si="57"/>
        <v>0</v>
      </c>
      <c r="AU86" s="4">
        <f t="shared" si="57"/>
        <v>0</v>
      </c>
      <c r="AV86" s="4">
        <f t="shared" si="57"/>
        <v>0</v>
      </c>
      <c r="AW86" s="4">
        <f t="shared" si="57"/>
        <v>0</v>
      </c>
      <c r="AX86" s="4">
        <f t="shared" si="57"/>
        <v>0</v>
      </c>
      <c r="AY86" s="4">
        <f t="shared" si="57"/>
        <v>0</v>
      </c>
      <c r="AZ86" s="4">
        <f t="shared" si="57"/>
        <v>0</v>
      </c>
    </row>
    <row r="87" spans="1:52" hidden="1" outlineLevel="1">
      <c r="A87" s="87" t="s">
        <v>110</v>
      </c>
      <c r="B87" s="68"/>
      <c r="C87" s="40"/>
      <c r="D87" s="40"/>
      <c r="E87" s="40"/>
      <c r="F87" s="40"/>
      <c r="G87" s="40"/>
      <c r="H87" s="40">
        <f>SUM(C$17:H$17)</f>
        <v>0.1</v>
      </c>
      <c r="I87" s="40">
        <f t="shared" ref="I87:AZ87" si="58">I$17</f>
        <v>0</v>
      </c>
      <c r="J87" s="40">
        <f t="shared" si="58"/>
        <v>0.05</v>
      </c>
      <c r="K87" s="40">
        <f t="shared" si="58"/>
        <v>0</v>
      </c>
      <c r="L87" s="40">
        <f t="shared" si="58"/>
        <v>0</v>
      </c>
      <c r="M87" s="40">
        <f t="shared" si="58"/>
        <v>0</v>
      </c>
      <c r="N87" s="40">
        <f t="shared" si="58"/>
        <v>0.05</v>
      </c>
      <c r="O87" s="40">
        <f t="shared" si="58"/>
        <v>0</v>
      </c>
      <c r="P87" s="40">
        <f t="shared" si="58"/>
        <v>0</v>
      </c>
      <c r="Q87" s="40">
        <f t="shared" si="58"/>
        <v>0</v>
      </c>
      <c r="R87" s="40">
        <f t="shared" si="58"/>
        <v>0</v>
      </c>
      <c r="S87" s="40">
        <f t="shared" si="58"/>
        <v>0</v>
      </c>
      <c r="T87" s="40">
        <f t="shared" si="58"/>
        <v>0</v>
      </c>
      <c r="U87" s="40">
        <f t="shared" si="58"/>
        <v>0</v>
      </c>
      <c r="V87" s="40">
        <f t="shared" si="58"/>
        <v>0</v>
      </c>
      <c r="W87" s="4">
        <f t="shared" si="58"/>
        <v>0</v>
      </c>
      <c r="X87" s="4">
        <f t="shared" si="58"/>
        <v>0</v>
      </c>
      <c r="Y87" s="4">
        <f t="shared" si="58"/>
        <v>0</v>
      </c>
      <c r="Z87" s="4">
        <f t="shared" si="58"/>
        <v>0</v>
      </c>
      <c r="AA87" s="4">
        <f t="shared" si="58"/>
        <v>0</v>
      </c>
      <c r="AB87" s="4">
        <f t="shared" si="58"/>
        <v>0</v>
      </c>
      <c r="AC87" s="4">
        <f t="shared" si="58"/>
        <v>0</v>
      </c>
      <c r="AD87" s="4">
        <f t="shared" si="58"/>
        <v>0</v>
      </c>
      <c r="AE87" s="4">
        <f t="shared" si="58"/>
        <v>0</v>
      </c>
      <c r="AF87" s="4">
        <f t="shared" si="58"/>
        <v>0</v>
      </c>
      <c r="AG87" s="4">
        <f t="shared" si="58"/>
        <v>0</v>
      </c>
      <c r="AH87" s="4">
        <f t="shared" si="58"/>
        <v>0</v>
      </c>
      <c r="AI87" s="4">
        <f t="shared" si="58"/>
        <v>0</v>
      </c>
      <c r="AJ87" s="4">
        <f t="shared" si="58"/>
        <v>0</v>
      </c>
      <c r="AK87" s="4">
        <f t="shared" si="58"/>
        <v>0</v>
      </c>
      <c r="AL87" s="4">
        <f t="shared" si="58"/>
        <v>0</v>
      </c>
      <c r="AM87" s="4">
        <f t="shared" si="58"/>
        <v>0</v>
      </c>
      <c r="AN87" s="4">
        <f t="shared" si="58"/>
        <v>0</v>
      </c>
      <c r="AO87" s="4">
        <f t="shared" si="58"/>
        <v>0</v>
      </c>
      <c r="AP87" s="4">
        <f t="shared" si="58"/>
        <v>0</v>
      </c>
      <c r="AQ87" s="4">
        <f t="shared" si="58"/>
        <v>0</v>
      </c>
      <c r="AR87" s="4">
        <f t="shared" si="58"/>
        <v>0</v>
      </c>
      <c r="AS87" s="4">
        <f t="shared" si="58"/>
        <v>0</v>
      </c>
      <c r="AT87" s="4">
        <f t="shared" si="58"/>
        <v>0</v>
      </c>
      <c r="AU87" s="4">
        <f t="shared" si="58"/>
        <v>0</v>
      </c>
      <c r="AV87" s="4">
        <f t="shared" si="58"/>
        <v>0</v>
      </c>
      <c r="AW87" s="4">
        <f t="shared" si="58"/>
        <v>0</v>
      </c>
      <c r="AX87" s="4">
        <f t="shared" si="58"/>
        <v>0</v>
      </c>
      <c r="AY87" s="4">
        <f t="shared" si="58"/>
        <v>0</v>
      </c>
      <c r="AZ87" s="4">
        <f t="shared" si="58"/>
        <v>0</v>
      </c>
    </row>
    <row r="88" spans="1:52" hidden="1" outlineLevel="1">
      <c r="A88" s="87" t="s">
        <v>111</v>
      </c>
      <c r="B88" s="68"/>
      <c r="C88" s="40"/>
      <c r="D88" s="40"/>
      <c r="E88" s="40"/>
      <c r="F88" s="40"/>
      <c r="G88" s="40"/>
      <c r="H88" s="40"/>
      <c r="I88" s="40">
        <f>SUM(C$17:I$17)</f>
        <v>0.1</v>
      </c>
      <c r="J88" s="40">
        <f t="shared" ref="J88:AZ88" si="59">J$17</f>
        <v>0.05</v>
      </c>
      <c r="K88" s="40">
        <f t="shared" si="59"/>
        <v>0</v>
      </c>
      <c r="L88" s="40">
        <f t="shared" si="59"/>
        <v>0</v>
      </c>
      <c r="M88" s="40">
        <f t="shared" si="59"/>
        <v>0</v>
      </c>
      <c r="N88" s="40">
        <f t="shared" si="59"/>
        <v>0.05</v>
      </c>
      <c r="O88" s="40">
        <f t="shared" si="59"/>
        <v>0</v>
      </c>
      <c r="P88" s="40">
        <f t="shared" si="59"/>
        <v>0</v>
      </c>
      <c r="Q88" s="40">
        <f t="shared" si="59"/>
        <v>0</v>
      </c>
      <c r="R88" s="40">
        <f t="shared" si="59"/>
        <v>0</v>
      </c>
      <c r="S88" s="40">
        <f t="shared" si="59"/>
        <v>0</v>
      </c>
      <c r="T88" s="40">
        <f t="shared" si="59"/>
        <v>0</v>
      </c>
      <c r="U88" s="40">
        <f t="shared" si="59"/>
        <v>0</v>
      </c>
      <c r="V88" s="40">
        <f t="shared" si="59"/>
        <v>0</v>
      </c>
      <c r="W88" s="4">
        <f t="shared" si="59"/>
        <v>0</v>
      </c>
      <c r="X88" s="4">
        <f t="shared" si="59"/>
        <v>0</v>
      </c>
      <c r="Y88" s="4">
        <f t="shared" si="59"/>
        <v>0</v>
      </c>
      <c r="Z88" s="4">
        <f t="shared" si="59"/>
        <v>0</v>
      </c>
      <c r="AA88" s="4">
        <f t="shared" si="59"/>
        <v>0</v>
      </c>
      <c r="AB88" s="4">
        <f t="shared" si="59"/>
        <v>0</v>
      </c>
      <c r="AC88" s="4">
        <f t="shared" si="59"/>
        <v>0</v>
      </c>
      <c r="AD88" s="4">
        <f t="shared" si="59"/>
        <v>0</v>
      </c>
      <c r="AE88" s="4">
        <f t="shared" si="59"/>
        <v>0</v>
      </c>
      <c r="AF88" s="4">
        <f t="shared" si="59"/>
        <v>0</v>
      </c>
      <c r="AG88" s="4">
        <f t="shared" si="59"/>
        <v>0</v>
      </c>
      <c r="AH88" s="4">
        <f t="shared" si="59"/>
        <v>0</v>
      </c>
      <c r="AI88" s="4">
        <f t="shared" si="59"/>
        <v>0</v>
      </c>
      <c r="AJ88" s="4">
        <f t="shared" si="59"/>
        <v>0</v>
      </c>
      <c r="AK88" s="4">
        <f t="shared" si="59"/>
        <v>0</v>
      </c>
      <c r="AL88" s="4">
        <f t="shared" si="59"/>
        <v>0</v>
      </c>
      <c r="AM88" s="4">
        <f t="shared" si="59"/>
        <v>0</v>
      </c>
      <c r="AN88" s="4">
        <f t="shared" si="59"/>
        <v>0</v>
      </c>
      <c r="AO88" s="4">
        <f t="shared" si="59"/>
        <v>0</v>
      </c>
      <c r="AP88" s="4">
        <f t="shared" si="59"/>
        <v>0</v>
      </c>
      <c r="AQ88" s="4">
        <f t="shared" si="59"/>
        <v>0</v>
      </c>
      <c r="AR88" s="4">
        <f t="shared" si="59"/>
        <v>0</v>
      </c>
      <c r="AS88" s="4">
        <f t="shared" si="59"/>
        <v>0</v>
      </c>
      <c r="AT88" s="4">
        <f t="shared" si="59"/>
        <v>0</v>
      </c>
      <c r="AU88" s="4">
        <f t="shared" si="59"/>
        <v>0</v>
      </c>
      <c r="AV88" s="4">
        <f t="shared" si="59"/>
        <v>0</v>
      </c>
      <c r="AW88" s="4">
        <f t="shared" si="59"/>
        <v>0</v>
      </c>
      <c r="AX88" s="4">
        <f t="shared" si="59"/>
        <v>0</v>
      </c>
      <c r="AY88" s="4">
        <f t="shared" si="59"/>
        <v>0</v>
      </c>
      <c r="AZ88" s="4">
        <f t="shared" si="59"/>
        <v>0</v>
      </c>
    </row>
    <row r="89" spans="1:52" hidden="1" outlineLevel="1">
      <c r="A89" s="87" t="s">
        <v>112</v>
      </c>
      <c r="B89" s="68"/>
      <c r="C89" s="40"/>
      <c r="D89" s="40"/>
      <c r="E89" s="40"/>
      <c r="F89" s="40"/>
      <c r="G89" s="40"/>
      <c r="H89" s="40"/>
      <c r="I89" s="40"/>
      <c r="J89" s="40">
        <f>SUM(C$17:J$17)</f>
        <v>0.15000000000000002</v>
      </c>
      <c r="K89" s="40">
        <f t="shared" ref="K89:AZ89" si="60">K$17</f>
        <v>0</v>
      </c>
      <c r="L89" s="40">
        <f t="shared" si="60"/>
        <v>0</v>
      </c>
      <c r="M89" s="40">
        <f t="shared" si="60"/>
        <v>0</v>
      </c>
      <c r="N89" s="40">
        <f t="shared" si="60"/>
        <v>0.05</v>
      </c>
      <c r="O89" s="40">
        <f t="shared" si="60"/>
        <v>0</v>
      </c>
      <c r="P89" s="40">
        <f t="shared" si="60"/>
        <v>0</v>
      </c>
      <c r="Q89" s="40">
        <f t="shared" si="60"/>
        <v>0</v>
      </c>
      <c r="R89" s="40">
        <f t="shared" si="60"/>
        <v>0</v>
      </c>
      <c r="S89" s="40">
        <f t="shared" si="60"/>
        <v>0</v>
      </c>
      <c r="T89" s="40">
        <f t="shared" si="60"/>
        <v>0</v>
      </c>
      <c r="U89" s="40">
        <f t="shared" si="60"/>
        <v>0</v>
      </c>
      <c r="V89" s="40">
        <f t="shared" si="60"/>
        <v>0</v>
      </c>
      <c r="W89" s="4">
        <f t="shared" si="60"/>
        <v>0</v>
      </c>
      <c r="X89" s="4">
        <f t="shared" si="60"/>
        <v>0</v>
      </c>
      <c r="Y89" s="4">
        <f t="shared" si="60"/>
        <v>0</v>
      </c>
      <c r="Z89" s="4">
        <f t="shared" si="60"/>
        <v>0</v>
      </c>
      <c r="AA89" s="4">
        <f t="shared" si="60"/>
        <v>0</v>
      </c>
      <c r="AB89" s="4">
        <f t="shared" si="60"/>
        <v>0</v>
      </c>
      <c r="AC89" s="4">
        <f t="shared" si="60"/>
        <v>0</v>
      </c>
      <c r="AD89" s="4">
        <f t="shared" si="60"/>
        <v>0</v>
      </c>
      <c r="AE89" s="4">
        <f t="shared" si="60"/>
        <v>0</v>
      </c>
      <c r="AF89" s="4">
        <f t="shared" si="60"/>
        <v>0</v>
      </c>
      <c r="AG89" s="4">
        <f t="shared" si="60"/>
        <v>0</v>
      </c>
      <c r="AH89" s="4">
        <f t="shared" si="60"/>
        <v>0</v>
      </c>
      <c r="AI89" s="4">
        <f t="shared" si="60"/>
        <v>0</v>
      </c>
      <c r="AJ89" s="4">
        <f t="shared" si="60"/>
        <v>0</v>
      </c>
      <c r="AK89" s="4">
        <f t="shared" si="60"/>
        <v>0</v>
      </c>
      <c r="AL89" s="4">
        <f t="shared" si="60"/>
        <v>0</v>
      </c>
      <c r="AM89" s="4">
        <f t="shared" si="60"/>
        <v>0</v>
      </c>
      <c r="AN89" s="4">
        <f t="shared" si="60"/>
        <v>0</v>
      </c>
      <c r="AO89" s="4">
        <f t="shared" si="60"/>
        <v>0</v>
      </c>
      <c r="AP89" s="4">
        <f t="shared" si="60"/>
        <v>0</v>
      </c>
      <c r="AQ89" s="4">
        <f t="shared" si="60"/>
        <v>0</v>
      </c>
      <c r="AR89" s="4">
        <f t="shared" si="60"/>
        <v>0</v>
      </c>
      <c r="AS89" s="4">
        <f t="shared" si="60"/>
        <v>0</v>
      </c>
      <c r="AT89" s="4">
        <f t="shared" si="60"/>
        <v>0</v>
      </c>
      <c r="AU89" s="4">
        <f t="shared" si="60"/>
        <v>0</v>
      </c>
      <c r="AV89" s="4">
        <f t="shared" si="60"/>
        <v>0</v>
      </c>
      <c r="AW89" s="4">
        <f t="shared" si="60"/>
        <v>0</v>
      </c>
      <c r="AX89" s="4">
        <f t="shared" si="60"/>
        <v>0</v>
      </c>
      <c r="AY89" s="4">
        <f t="shared" si="60"/>
        <v>0</v>
      </c>
      <c r="AZ89" s="4">
        <f t="shared" si="60"/>
        <v>0</v>
      </c>
    </row>
    <row r="90" spans="1:52" hidden="1" outlineLevel="1">
      <c r="A90" s="87" t="s">
        <v>113</v>
      </c>
      <c r="B90" s="68"/>
      <c r="C90" s="40"/>
      <c r="D90" s="40"/>
      <c r="E90" s="40"/>
      <c r="F90" s="40"/>
      <c r="G90" s="40"/>
      <c r="H90" s="40"/>
      <c r="I90" s="40"/>
      <c r="J90" s="40"/>
      <c r="K90" s="40">
        <f>SUM(C$17:K$17)</f>
        <v>0.15000000000000002</v>
      </c>
      <c r="L90" s="40">
        <f t="shared" ref="L90:AZ90" si="61">L$17</f>
        <v>0</v>
      </c>
      <c r="M90" s="40">
        <f t="shared" si="61"/>
        <v>0</v>
      </c>
      <c r="N90" s="40">
        <f t="shared" si="61"/>
        <v>0.05</v>
      </c>
      <c r="O90" s="40">
        <f t="shared" si="61"/>
        <v>0</v>
      </c>
      <c r="P90" s="40">
        <f t="shared" si="61"/>
        <v>0</v>
      </c>
      <c r="Q90" s="40">
        <f t="shared" si="61"/>
        <v>0</v>
      </c>
      <c r="R90" s="40">
        <f t="shared" si="61"/>
        <v>0</v>
      </c>
      <c r="S90" s="40">
        <f t="shared" si="61"/>
        <v>0</v>
      </c>
      <c r="T90" s="40">
        <f t="shared" si="61"/>
        <v>0</v>
      </c>
      <c r="U90" s="40">
        <f t="shared" si="61"/>
        <v>0</v>
      </c>
      <c r="V90" s="40">
        <f t="shared" si="61"/>
        <v>0</v>
      </c>
      <c r="W90" s="4">
        <f t="shared" si="61"/>
        <v>0</v>
      </c>
      <c r="X90" s="4">
        <f t="shared" si="61"/>
        <v>0</v>
      </c>
      <c r="Y90" s="4">
        <f t="shared" si="61"/>
        <v>0</v>
      </c>
      <c r="Z90" s="4">
        <f t="shared" si="61"/>
        <v>0</v>
      </c>
      <c r="AA90" s="4">
        <f t="shared" si="61"/>
        <v>0</v>
      </c>
      <c r="AB90" s="4">
        <f t="shared" si="61"/>
        <v>0</v>
      </c>
      <c r="AC90" s="4">
        <f t="shared" si="61"/>
        <v>0</v>
      </c>
      <c r="AD90" s="4">
        <f t="shared" si="61"/>
        <v>0</v>
      </c>
      <c r="AE90" s="4">
        <f t="shared" si="61"/>
        <v>0</v>
      </c>
      <c r="AF90" s="4">
        <f t="shared" si="61"/>
        <v>0</v>
      </c>
      <c r="AG90" s="4">
        <f t="shared" si="61"/>
        <v>0</v>
      </c>
      <c r="AH90" s="4">
        <f t="shared" si="61"/>
        <v>0</v>
      </c>
      <c r="AI90" s="4">
        <f t="shared" si="61"/>
        <v>0</v>
      </c>
      <c r="AJ90" s="4">
        <f t="shared" si="61"/>
        <v>0</v>
      </c>
      <c r="AK90" s="4">
        <f t="shared" si="61"/>
        <v>0</v>
      </c>
      <c r="AL90" s="4">
        <f t="shared" si="61"/>
        <v>0</v>
      </c>
      <c r="AM90" s="4">
        <f t="shared" si="61"/>
        <v>0</v>
      </c>
      <c r="AN90" s="4">
        <f t="shared" si="61"/>
        <v>0</v>
      </c>
      <c r="AO90" s="4">
        <f t="shared" si="61"/>
        <v>0</v>
      </c>
      <c r="AP90" s="4">
        <f t="shared" si="61"/>
        <v>0</v>
      </c>
      <c r="AQ90" s="4">
        <f t="shared" si="61"/>
        <v>0</v>
      </c>
      <c r="AR90" s="4">
        <f t="shared" si="61"/>
        <v>0</v>
      </c>
      <c r="AS90" s="4">
        <f t="shared" si="61"/>
        <v>0</v>
      </c>
      <c r="AT90" s="4">
        <f t="shared" si="61"/>
        <v>0</v>
      </c>
      <c r="AU90" s="4">
        <f t="shared" si="61"/>
        <v>0</v>
      </c>
      <c r="AV90" s="4">
        <f t="shared" si="61"/>
        <v>0</v>
      </c>
      <c r="AW90" s="4">
        <f t="shared" si="61"/>
        <v>0</v>
      </c>
      <c r="AX90" s="4">
        <f t="shared" si="61"/>
        <v>0</v>
      </c>
      <c r="AY90" s="4">
        <f t="shared" si="61"/>
        <v>0</v>
      </c>
      <c r="AZ90" s="4">
        <f t="shared" si="61"/>
        <v>0</v>
      </c>
    </row>
    <row r="91" spans="1:52" hidden="1" outlineLevel="1">
      <c r="A91" s="87" t="s">
        <v>114</v>
      </c>
      <c r="B91" s="68"/>
      <c r="C91" s="40"/>
      <c r="D91" s="40"/>
      <c r="E91" s="40"/>
      <c r="F91" s="40"/>
      <c r="G91" s="40"/>
      <c r="H91" s="40"/>
      <c r="I91" s="40"/>
      <c r="J91" s="40"/>
      <c r="K91" s="40"/>
      <c r="L91" s="40">
        <f>SUM(C$17:L$17)</f>
        <v>0.15000000000000002</v>
      </c>
      <c r="M91" s="40">
        <f t="shared" ref="M91:AZ91" si="62">M$17</f>
        <v>0</v>
      </c>
      <c r="N91" s="40">
        <f t="shared" si="62"/>
        <v>0.05</v>
      </c>
      <c r="O91" s="40">
        <f t="shared" si="62"/>
        <v>0</v>
      </c>
      <c r="P91" s="40">
        <f t="shared" si="62"/>
        <v>0</v>
      </c>
      <c r="Q91" s="40">
        <f t="shared" si="62"/>
        <v>0</v>
      </c>
      <c r="R91" s="40">
        <f t="shared" si="62"/>
        <v>0</v>
      </c>
      <c r="S91" s="40">
        <f t="shared" si="62"/>
        <v>0</v>
      </c>
      <c r="T91" s="40">
        <f t="shared" si="62"/>
        <v>0</v>
      </c>
      <c r="U91" s="40">
        <f t="shared" si="62"/>
        <v>0</v>
      </c>
      <c r="V91" s="40">
        <f t="shared" si="62"/>
        <v>0</v>
      </c>
      <c r="W91" s="4">
        <f t="shared" si="62"/>
        <v>0</v>
      </c>
      <c r="X91" s="4">
        <f t="shared" si="62"/>
        <v>0</v>
      </c>
      <c r="Y91" s="4">
        <f t="shared" si="62"/>
        <v>0</v>
      </c>
      <c r="Z91" s="4">
        <f t="shared" si="62"/>
        <v>0</v>
      </c>
      <c r="AA91" s="4">
        <f t="shared" si="62"/>
        <v>0</v>
      </c>
      <c r="AB91" s="4">
        <f t="shared" si="62"/>
        <v>0</v>
      </c>
      <c r="AC91" s="4">
        <f t="shared" si="62"/>
        <v>0</v>
      </c>
      <c r="AD91" s="4">
        <f t="shared" si="62"/>
        <v>0</v>
      </c>
      <c r="AE91" s="4">
        <f t="shared" si="62"/>
        <v>0</v>
      </c>
      <c r="AF91" s="4">
        <f t="shared" si="62"/>
        <v>0</v>
      </c>
      <c r="AG91" s="4">
        <f t="shared" si="62"/>
        <v>0</v>
      </c>
      <c r="AH91" s="4">
        <f t="shared" si="62"/>
        <v>0</v>
      </c>
      <c r="AI91" s="4">
        <f t="shared" si="62"/>
        <v>0</v>
      </c>
      <c r="AJ91" s="4">
        <f t="shared" si="62"/>
        <v>0</v>
      </c>
      <c r="AK91" s="4">
        <f t="shared" si="62"/>
        <v>0</v>
      </c>
      <c r="AL91" s="4">
        <f t="shared" si="62"/>
        <v>0</v>
      </c>
      <c r="AM91" s="4">
        <f t="shared" si="62"/>
        <v>0</v>
      </c>
      <c r="AN91" s="4">
        <f t="shared" si="62"/>
        <v>0</v>
      </c>
      <c r="AO91" s="4">
        <f t="shared" si="62"/>
        <v>0</v>
      </c>
      <c r="AP91" s="4">
        <f t="shared" si="62"/>
        <v>0</v>
      </c>
      <c r="AQ91" s="4">
        <f t="shared" si="62"/>
        <v>0</v>
      </c>
      <c r="AR91" s="4">
        <f t="shared" si="62"/>
        <v>0</v>
      </c>
      <c r="AS91" s="4">
        <f t="shared" si="62"/>
        <v>0</v>
      </c>
      <c r="AT91" s="4">
        <f t="shared" si="62"/>
        <v>0</v>
      </c>
      <c r="AU91" s="4">
        <f t="shared" si="62"/>
        <v>0</v>
      </c>
      <c r="AV91" s="4">
        <f t="shared" si="62"/>
        <v>0</v>
      </c>
      <c r="AW91" s="4">
        <f t="shared" si="62"/>
        <v>0</v>
      </c>
      <c r="AX91" s="4">
        <f t="shared" si="62"/>
        <v>0</v>
      </c>
      <c r="AY91" s="4">
        <f t="shared" si="62"/>
        <v>0</v>
      </c>
      <c r="AZ91" s="4">
        <f t="shared" si="62"/>
        <v>0</v>
      </c>
    </row>
    <row r="92" spans="1:52" hidden="1" outlineLevel="1">
      <c r="A92" s="87" t="s">
        <v>117</v>
      </c>
      <c r="B92" s="68"/>
      <c r="C92" s="40"/>
      <c r="D92" s="40"/>
      <c r="E92" s="40"/>
      <c r="F92" s="40"/>
      <c r="G92" s="40"/>
      <c r="H92" s="40"/>
      <c r="I92" s="40"/>
      <c r="J92" s="40"/>
      <c r="K92" s="40"/>
      <c r="L92" s="40"/>
      <c r="M92" s="40">
        <f>SUM(C$17:M$17)</f>
        <v>0.15000000000000002</v>
      </c>
      <c r="N92" s="40">
        <f t="shared" ref="N92:AZ92" si="63">N$17</f>
        <v>0.05</v>
      </c>
      <c r="O92" s="40">
        <f t="shared" si="63"/>
        <v>0</v>
      </c>
      <c r="P92" s="40">
        <f t="shared" si="63"/>
        <v>0</v>
      </c>
      <c r="Q92" s="40">
        <f t="shared" si="63"/>
        <v>0</v>
      </c>
      <c r="R92" s="40">
        <f t="shared" si="63"/>
        <v>0</v>
      </c>
      <c r="S92" s="40">
        <f t="shared" si="63"/>
        <v>0</v>
      </c>
      <c r="T92" s="40">
        <f t="shared" si="63"/>
        <v>0</v>
      </c>
      <c r="U92" s="40">
        <f t="shared" si="63"/>
        <v>0</v>
      </c>
      <c r="V92" s="40">
        <f t="shared" si="63"/>
        <v>0</v>
      </c>
      <c r="W92" s="4">
        <f t="shared" si="63"/>
        <v>0</v>
      </c>
      <c r="X92" s="4">
        <f t="shared" si="63"/>
        <v>0</v>
      </c>
      <c r="Y92" s="4">
        <f t="shared" si="63"/>
        <v>0</v>
      </c>
      <c r="Z92" s="4">
        <f t="shared" si="63"/>
        <v>0</v>
      </c>
      <c r="AA92" s="4">
        <f t="shared" si="63"/>
        <v>0</v>
      </c>
      <c r="AB92" s="4">
        <f t="shared" si="63"/>
        <v>0</v>
      </c>
      <c r="AC92" s="4">
        <f t="shared" si="63"/>
        <v>0</v>
      </c>
      <c r="AD92" s="4">
        <f t="shared" si="63"/>
        <v>0</v>
      </c>
      <c r="AE92" s="4">
        <f t="shared" si="63"/>
        <v>0</v>
      </c>
      <c r="AF92" s="4">
        <f t="shared" si="63"/>
        <v>0</v>
      </c>
      <c r="AG92" s="4">
        <f t="shared" si="63"/>
        <v>0</v>
      </c>
      <c r="AH92" s="4">
        <f t="shared" si="63"/>
        <v>0</v>
      </c>
      <c r="AI92" s="4">
        <f t="shared" si="63"/>
        <v>0</v>
      </c>
      <c r="AJ92" s="4">
        <f t="shared" si="63"/>
        <v>0</v>
      </c>
      <c r="AK92" s="4">
        <f t="shared" si="63"/>
        <v>0</v>
      </c>
      <c r="AL92" s="4">
        <f t="shared" si="63"/>
        <v>0</v>
      </c>
      <c r="AM92" s="4">
        <f t="shared" si="63"/>
        <v>0</v>
      </c>
      <c r="AN92" s="4">
        <f t="shared" si="63"/>
        <v>0</v>
      </c>
      <c r="AO92" s="4">
        <f t="shared" si="63"/>
        <v>0</v>
      </c>
      <c r="AP92" s="4">
        <f t="shared" si="63"/>
        <v>0</v>
      </c>
      <c r="AQ92" s="4">
        <f t="shared" si="63"/>
        <v>0</v>
      </c>
      <c r="AR92" s="4">
        <f t="shared" si="63"/>
        <v>0</v>
      </c>
      <c r="AS92" s="4">
        <f t="shared" si="63"/>
        <v>0</v>
      </c>
      <c r="AT92" s="4">
        <f t="shared" si="63"/>
        <v>0</v>
      </c>
      <c r="AU92" s="4">
        <f t="shared" si="63"/>
        <v>0</v>
      </c>
      <c r="AV92" s="4">
        <f t="shared" si="63"/>
        <v>0</v>
      </c>
      <c r="AW92" s="4">
        <f t="shared" si="63"/>
        <v>0</v>
      </c>
      <c r="AX92" s="4">
        <f t="shared" si="63"/>
        <v>0</v>
      </c>
      <c r="AY92" s="4">
        <f t="shared" si="63"/>
        <v>0</v>
      </c>
      <c r="AZ92" s="4">
        <f t="shared" si="63"/>
        <v>0</v>
      </c>
    </row>
    <row r="93" spans="1:52" hidden="1" outlineLevel="1">
      <c r="A93" s="87" t="s">
        <v>118</v>
      </c>
      <c r="B93" s="68"/>
      <c r="C93" s="40"/>
      <c r="D93" s="40"/>
      <c r="E93" s="40"/>
      <c r="F93" s="40"/>
      <c r="G93" s="40"/>
      <c r="H93" s="40"/>
      <c r="I93" s="40"/>
      <c r="J93" s="40"/>
      <c r="K93" s="40"/>
      <c r="L93" s="40"/>
      <c r="M93" s="40"/>
      <c r="N93" s="40">
        <f>SUM(C$17:N$17)</f>
        <v>0.2</v>
      </c>
      <c r="O93" s="40">
        <f t="shared" ref="O93:AZ93" si="64">O$17</f>
        <v>0</v>
      </c>
      <c r="P93" s="40">
        <f t="shared" si="64"/>
        <v>0</v>
      </c>
      <c r="Q93" s="40">
        <f t="shared" si="64"/>
        <v>0</v>
      </c>
      <c r="R93" s="40">
        <f t="shared" si="64"/>
        <v>0</v>
      </c>
      <c r="S93" s="40">
        <f t="shared" si="64"/>
        <v>0</v>
      </c>
      <c r="T93" s="40">
        <f t="shared" si="64"/>
        <v>0</v>
      </c>
      <c r="U93" s="40">
        <f t="shared" si="64"/>
        <v>0</v>
      </c>
      <c r="V93" s="40">
        <f t="shared" si="64"/>
        <v>0</v>
      </c>
      <c r="W93" s="4">
        <f t="shared" si="64"/>
        <v>0</v>
      </c>
      <c r="X93" s="4">
        <f t="shared" si="64"/>
        <v>0</v>
      </c>
      <c r="Y93" s="4">
        <f t="shared" si="64"/>
        <v>0</v>
      </c>
      <c r="Z93" s="4">
        <f t="shared" si="64"/>
        <v>0</v>
      </c>
      <c r="AA93" s="4">
        <f t="shared" si="64"/>
        <v>0</v>
      </c>
      <c r="AB93" s="4">
        <f t="shared" si="64"/>
        <v>0</v>
      </c>
      <c r="AC93" s="4">
        <f t="shared" si="64"/>
        <v>0</v>
      </c>
      <c r="AD93" s="4">
        <f t="shared" si="64"/>
        <v>0</v>
      </c>
      <c r="AE93" s="4">
        <f t="shared" si="64"/>
        <v>0</v>
      </c>
      <c r="AF93" s="4">
        <f t="shared" si="64"/>
        <v>0</v>
      </c>
      <c r="AG93" s="4">
        <f t="shared" si="64"/>
        <v>0</v>
      </c>
      <c r="AH93" s="4">
        <f t="shared" si="64"/>
        <v>0</v>
      </c>
      <c r="AI93" s="4">
        <f t="shared" si="64"/>
        <v>0</v>
      </c>
      <c r="AJ93" s="4">
        <f t="shared" si="64"/>
        <v>0</v>
      </c>
      <c r="AK93" s="4">
        <f t="shared" si="64"/>
        <v>0</v>
      </c>
      <c r="AL93" s="4">
        <f t="shared" si="64"/>
        <v>0</v>
      </c>
      <c r="AM93" s="4">
        <f t="shared" si="64"/>
        <v>0</v>
      </c>
      <c r="AN93" s="4">
        <f t="shared" si="64"/>
        <v>0</v>
      </c>
      <c r="AO93" s="4">
        <f t="shared" si="64"/>
        <v>0</v>
      </c>
      <c r="AP93" s="4">
        <f t="shared" si="64"/>
        <v>0</v>
      </c>
      <c r="AQ93" s="4">
        <f t="shared" si="64"/>
        <v>0</v>
      </c>
      <c r="AR93" s="4">
        <f t="shared" si="64"/>
        <v>0</v>
      </c>
      <c r="AS93" s="4">
        <f t="shared" si="64"/>
        <v>0</v>
      </c>
      <c r="AT93" s="4">
        <f t="shared" si="64"/>
        <v>0</v>
      </c>
      <c r="AU93" s="4">
        <f t="shared" si="64"/>
        <v>0</v>
      </c>
      <c r="AV93" s="4">
        <f t="shared" si="64"/>
        <v>0</v>
      </c>
      <c r="AW93" s="4">
        <f t="shared" si="64"/>
        <v>0</v>
      </c>
      <c r="AX93" s="4">
        <f t="shared" si="64"/>
        <v>0</v>
      </c>
      <c r="AY93" s="4">
        <f t="shared" si="64"/>
        <v>0</v>
      </c>
      <c r="AZ93" s="4">
        <f t="shared" si="64"/>
        <v>0</v>
      </c>
    </row>
    <row r="94" spans="1:52" hidden="1" outlineLevel="1">
      <c r="A94" s="87" t="s">
        <v>119</v>
      </c>
      <c r="B94" s="68"/>
      <c r="C94" s="40"/>
      <c r="D94" s="40"/>
      <c r="E94" s="40"/>
      <c r="F94" s="40"/>
      <c r="G94" s="40"/>
      <c r="H94" s="40"/>
      <c r="I94" s="40"/>
      <c r="J94" s="40"/>
      <c r="K94" s="40"/>
      <c r="L94" s="40"/>
      <c r="M94" s="40"/>
      <c r="N94" s="40"/>
      <c r="O94" s="40">
        <f>SUM(C$17:O$17)</f>
        <v>0.2</v>
      </c>
      <c r="P94" s="40">
        <f t="shared" ref="P94:AZ94" si="65">P$17</f>
        <v>0</v>
      </c>
      <c r="Q94" s="40">
        <f t="shared" si="65"/>
        <v>0</v>
      </c>
      <c r="R94" s="40">
        <f t="shared" si="65"/>
        <v>0</v>
      </c>
      <c r="S94" s="40">
        <f t="shared" si="65"/>
        <v>0</v>
      </c>
      <c r="T94" s="40">
        <f t="shared" si="65"/>
        <v>0</v>
      </c>
      <c r="U94" s="40">
        <f t="shared" si="65"/>
        <v>0</v>
      </c>
      <c r="V94" s="40">
        <f t="shared" si="65"/>
        <v>0</v>
      </c>
      <c r="W94" s="4">
        <f t="shared" si="65"/>
        <v>0</v>
      </c>
      <c r="X94" s="4">
        <f t="shared" si="65"/>
        <v>0</v>
      </c>
      <c r="Y94" s="4">
        <f t="shared" si="65"/>
        <v>0</v>
      </c>
      <c r="Z94" s="4">
        <f t="shared" si="65"/>
        <v>0</v>
      </c>
      <c r="AA94" s="4">
        <f t="shared" si="65"/>
        <v>0</v>
      </c>
      <c r="AB94" s="4">
        <f t="shared" si="65"/>
        <v>0</v>
      </c>
      <c r="AC94" s="4">
        <f t="shared" si="65"/>
        <v>0</v>
      </c>
      <c r="AD94" s="4">
        <f t="shared" si="65"/>
        <v>0</v>
      </c>
      <c r="AE94" s="4">
        <f t="shared" si="65"/>
        <v>0</v>
      </c>
      <c r="AF94" s="4">
        <f t="shared" si="65"/>
        <v>0</v>
      </c>
      <c r="AG94" s="4">
        <f t="shared" si="65"/>
        <v>0</v>
      </c>
      <c r="AH94" s="4">
        <f t="shared" si="65"/>
        <v>0</v>
      </c>
      <c r="AI94" s="4">
        <f t="shared" si="65"/>
        <v>0</v>
      </c>
      <c r="AJ94" s="4">
        <f t="shared" si="65"/>
        <v>0</v>
      </c>
      <c r="AK94" s="4">
        <f t="shared" si="65"/>
        <v>0</v>
      </c>
      <c r="AL94" s="4">
        <f t="shared" si="65"/>
        <v>0</v>
      </c>
      <c r="AM94" s="4">
        <f t="shared" si="65"/>
        <v>0</v>
      </c>
      <c r="AN94" s="4">
        <f t="shared" si="65"/>
        <v>0</v>
      </c>
      <c r="AO94" s="4">
        <f t="shared" si="65"/>
        <v>0</v>
      </c>
      <c r="AP94" s="4">
        <f t="shared" si="65"/>
        <v>0</v>
      </c>
      <c r="AQ94" s="4">
        <f t="shared" si="65"/>
        <v>0</v>
      </c>
      <c r="AR94" s="4">
        <f t="shared" si="65"/>
        <v>0</v>
      </c>
      <c r="AS94" s="4">
        <f t="shared" si="65"/>
        <v>0</v>
      </c>
      <c r="AT94" s="4">
        <f t="shared" si="65"/>
        <v>0</v>
      </c>
      <c r="AU94" s="4">
        <f t="shared" si="65"/>
        <v>0</v>
      </c>
      <c r="AV94" s="4">
        <f t="shared" si="65"/>
        <v>0</v>
      </c>
      <c r="AW94" s="4">
        <f t="shared" si="65"/>
        <v>0</v>
      </c>
      <c r="AX94" s="4">
        <f t="shared" si="65"/>
        <v>0</v>
      </c>
      <c r="AY94" s="4">
        <f t="shared" si="65"/>
        <v>0</v>
      </c>
      <c r="AZ94" s="4">
        <f t="shared" si="65"/>
        <v>0</v>
      </c>
    </row>
    <row r="95" spans="1:52" hidden="1" outlineLevel="1">
      <c r="A95" s="87" t="s">
        <v>120</v>
      </c>
      <c r="B95" s="68"/>
      <c r="C95" s="40"/>
      <c r="D95" s="40"/>
      <c r="E95" s="40"/>
      <c r="F95" s="40"/>
      <c r="G95" s="40"/>
      <c r="H95" s="40"/>
      <c r="I95" s="40"/>
      <c r="J95" s="40"/>
      <c r="K95" s="40"/>
      <c r="L95" s="40"/>
      <c r="M95" s="40"/>
      <c r="N95" s="40"/>
      <c r="O95" s="40"/>
      <c r="P95" s="40">
        <f>SUM(C$17:P$17)</f>
        <v>0.2</v>
      </c>
      <c r="Q95" s="40">
        <f t="shared" ref="Q95:AZ95" si="66">Q$17</f>
        <v>0</v>
      </c>
      <c r="R95" s="40">
        <f t="shared" si="66"/>
        <v>0</v>
      </c>
      <c r="S95" s="40">
        <f t="shared" si="66"/>
        <v>0</v>
      </c>
      <c r="T95" s="40">
        <f t="shared" si="66"/>
        <v>0</v>
      </c>
      <c r="U95" s="40">
        <f t="shared" si="66"/>
        <v>0</v>
      </c>
      <c r="V95" s="40">
        <f t="shared" si="66"/>
        <v>0</v>
      </c>
      <c r="W95" s="4">
        <f t="shared" si="66"/>
        <v>0</v>
      </c>
      <c r="X95" s="4">
        <f t="shared" si="66"/>
        <v>0</v>
      </c>
      <c r="Y95" s="4">
        <f t="shared" si="66"/>
        <v>0</v>
      </c>
      <c r="Z95" s="4">
        <f t="shared" si="66"/>
        <v>0</v>
      </c>
      <c r="AA95" s="4">
        <f t="shared" si="66"/>
        <v>0</v>
      </c>
      <c r="AB95" s="4">
        <f t="shared" si="66"/>
        <v>0</v>
      </c>
      <c r="AC95" s="4">
        <f t="shared" si="66"/>
        <v>0</v>
      </c>
      <c r="AD95" s="4">
        <f t="shared" si="66"/>
        <v>0</v>
      </c>
      <c r="AE95" s="4">
        <f t="shared" si="66"/>
        <v>0</v>
      </c>
      <c r="AF95" s="4">
        <f t="shared" si="66"/>
        <v>0</v>
      </c>
      <c r="AG95" s="4">
        <f t="shared" si="66"/>
        <v>0</v>
      </c>
      <c r="AH95" s="4">
        <f t="shared" si="66"/>
        <v>0</v>
      </c>
      <c r="AI95" s="4">
        <f t="shared" si="66"/>
        <v>0</v>
      </c>
      <c r="AJ95" s="4">
        <f t="shared" si="66"/>
        <v>0</v>
      </c>
      <c r="AK95" s="4">
        <f t="shared" si="66"/>
        <v>0</v>
      </c>
      <c r="AL95" s="4">
        <f t="shared" si="66"/>
        <v>0</v>
      </c>
      <c r="AM95" s="4">
        <f t="shared" si="66"/>
        <v>0</v>
      </c>
      <c r="AN95" s="4">
        <f t="shared" si="66"/>
        <v>0</v>
      </c>
      <c r="AO95" s="4">
        <f t="shared" si="66"/>
        <v>0</v>
      </c>
      <c r="AP95" s="4">
        <f t="shared" si="66"/>
        <v>0</v>
      </c>
      <c r="AQ95" s="4">
        <f t="shared" si="66"/>
        <v>0</v>
      </c>
      <c r="AR95" s="4">
        <f t="shared" si="66"/>
        <v>0</v>
      </c>
      <c r="AS95" s="4">
        <f t="shared" si="66"/>
        <v>0</v>
      </c>
      <c r="AT95" s="4">
        <f t="shared" si="66"/>
        <v>0</v>
      </c>
      <c r="AU95" s="4">
        <f t="shared" si="66"/>
        <v>0</v>
      </c>
      <c r="AV95" s="4">
        <f t="shared" si="66"/>
        <v>0</v>
      </c>
      <c r="AW95" s="4">
        <f t="shared" si="66"/>
        <v>0</v>
      </c>
      <c r="AX95" s="4">
        <f t="shared" si="66"/>
        <v>0</v>
      </c>
      <c r="AY95" s="4">
        <f t="shared" si="66"/>
        <v>0</v>
      </c>
      <c r="AZ95" s="4">
        <f t="shared" si="66"/>
        <v>0</v>
      </c>
    </row>
    <row r="96" spans="1:52" hidden="1" outlineLevel="1">
      <c r="A96" s="87" t="s">
        <v>121</v>
      </c>
      <c r="B96" s="68"/>
      <c r="C96" s="40"/>
      <c r="D96" s="40"/>
      <c r="E96" s="40"/>
      <c r="F96" s="40"/>
      <c r="G96" s="40"/>
      <c r="H96" s="40"/>
      <c r="I96" s="40"/>
      <c r="J96" s="40"/>
      <c r="K96" s="40"/>
      <c r="L96" s="40"/>
      <c r="M96" s="40"/>
      <c r="N96" s="40"/>
      <c r="O96" s="40"/>
      <c r="P96" s="40"/>
      <c r="Q96" s="40">
        <f>SUM(C$17:Q$17)</f>
        <v>0.2</v>
      </c>
      <c r="R96" s="40">
        <f t="shared" ref="R96:AZ96" si="67">R$17</f>
        <v>0</v>
      </c>
      <c r="S96" s="40">
        <f t="shared" si="67"/>
        <v>0</v>
      </c>
      <c r="T96" s="40">
        <f t="shared" si="67"/>
        <v>0</v>
      </c>
      <c r="U96" s="40">
        <f t="shared" si="67"/>
        <v>0</v>
      </c>
      <c r="V96" s="40">
        <f t="shared" si="67"/>
        <v>0</v>
      </c>
      <c r="W96" s="4">
        <f t="shared" si="67"/>
        <v>0</v>
      </c>
      <c r="X96" s="4">
        <f t="shared" si="67"/>
        <v>0</v>
      </c>
      <c r="Y96" s="4">
        <f t="shared" si="67"/>
        <v>0</v>
      </c>
      <c r="Z96" s="4">
        <f t="shared" si="67"/>
        <v>0</v>
      </c>
      <c r="AA96" s="4">
        <f t="shared" si="67"/>
        <v>0</v>
      </c>
      <c r="AB96" s="4">
        <f t="shared" si="67"/>
        <v>0</v>
      </c>
      <c r="AC96" s="4">
        <f t="shared" si="67"/>
        <v>0</v>
      </c>
      <c r="AD96" s="4">
        <f t="shared" si="67"/>
        <v>0</v>
      </c>
      <c r="AE96" s="4">
        <f t="shared" si="67"/>
        <v>0</v>
      </c>
      <c r="AF96" s="4">
        <f t="shared" si="67"/>
        <v>0</v>
      </c>
      <c r="AG96" s="4">
        <f t="shared" si="67"/>
        <v>0</v>
      </c>
      <c r="AH96" s="4">
        <f t="shared" si="67"/>
        <v>0</v>
      </c>
      <c r="AI96" s="4">
        <f t="shared" si="67"/>
        <v>0</v>
      </c>
      <c r="AJ96" s="4">
        <f t="shared" si="67"/>
        <v>0</v>
      </c>
      <c r="AK96" s="4">
        <f t="shared" si="67"/>
        <v>0</v>
      </c>
      <c r="AL96" s="4">
        <f t="shared" si="67"/>
        <v>0</v>
      </c>
      <c r="AM96" s="4">
        <f t="shared" si="67"/>
        <v>0</v>
      </c>
      <c r="AN96" s="4">
        <f t="shared" si="67"/>
        <v>0</v>
      </c>
      <c r="AO96" s="4">
        <f t="shared" si="67"/>
        <v>0</v>
      </c>
      <c r="AP96" s="4">
        <f t="shared" si="67"/>
        <v>0</v>
      </c>
      <c r="AQ96" s="4">
        <f t="shared" si="67"/>
        <v>0</v>
      </c>
      <c r="AR96" s="4">
        <f t="shared" si="67"/>
        <v>0</v>
      </c>
      <c r="AS96" s="4">
        <f t="shared" si="67"/>
        <v>0</v>
      </c>
      <c r="AT96" s="4">
        <f t="shared" si="67"/>
        <v>0</v>
      </c>
      <c r="AU96" s="4">
        <f t="shared" si="67"/>
        <v>0</v>
      </c>
      <c r="AV96" s="4">
        <f t="shared" si="67"/>
        <v>0</v>
      </c>
      <c r="AW96" s="4">
        <f t="shared" si="67"/>
        <v>0</v>
      </c>
      <c r="AX96" s="4">
        <f t="shared" si="67"/>
        <v>0</v>
      </c>
      <c r="AY96" s="4">
        <f t="shared" si="67"/>
        <v>0</v>
      </c>
      <c r="AZ96" s="4">
        <f t="shared" si="67"/>
        <v>0</v>
      </c>
    </row>
    <row r="97" spans="1:52" hidden="1" outlineLevel="1">
      <c r="A97" s="87"/>
      <c r="B97" s="68"/>
      <c r="C97" s="40"/>
      <c r="D97" s="40"/>
      <c r="E97" s="40"/>
      <c r="F97" s="40"/>
      <c r="G97" s="40"/>
      <c r="H97" s="40"/>
      <c r="I97" s="40"/>
      <c r="J97" s="40"/>
      <c r="K97" s="40"/>
      <c r="L97" s="40"/>
      <c r="M97" s="40"/>
      <c r="N97" s="40"/>
      <c r="O97" s="40"/>
      <c r="P97" s="40"/>
      <c r="Q97" s="40"/>
      <c r="R97" s="40"/>
      <c r="S97" s="40"/>
      <c r="T97" s="40"/>
      <c r="U97" s="40"/>
      <c r="V97" s="40"/>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row>
    <row r="98" spans="1:52" hidden="1" outlineLevel="1">
      <c r="A98" s="252" t="s">
        <v>127</v>
      </c>
    </row>
    <row r="99" spans="1:52" hidden="1" outlineLevel="1">
      <c r="A99" s="87" t="s">
        <v>105</v>
      </c>
      <c r="C99" s="86">
        <f>IF(MOD(C4,Hypothèses!$C$41)=0,((Hypothèses!$D$42)*$C$13)*SUM($C$70:C70),0)</f>
        <v>0</v>
      </c>
      <c r="D99" s="86">
        <f>IF(MOD(D4,Hypothèses!$C$41)=0,((Hypothèses!$D$42)*$C$13)*SUM($C$70:D70),0)</f>
        <v>0</v>
      </c>
      <c r="E99" s="86">
        <f>IF(MOD(E4,Hypothèses!$C$41)=0,((Hypothèses!$D$42)*$C$13)*SUM($C$70:E70),0)</f>
        <v>0</v>
      </c>
      <c r="F99" s="86">
        <f>IF(MOD(F4,Hypothèses!$C$41)=0,((Hypothèses!$D$42)*$C$13)*SUM($C$70:F70),0)</f>
        <v>0</v>
      </c>
      <c r="G99" s="86">
        <f>IF(MOD(G4,Hypothèses!$C$41)=0,((Hypothèses!$D$42)*$C$13)*SUM($C$70:G70),0)</f>
        <v>0</v>
      </c>
      <c r="H99" s="86">
        <f>IF(MOD(H4,Hypothèses!$C$41)=0,((Hypothèses!$D$42)*$C$13)*SUM($C$70:H70),0)</f>
        <v>0</v>
      </c>
      <c r="I99" s="86">
        <f>IF(MOD(I4,Hypothèses!$C$41)=0,((Hypothèses!$D$42)*$C$13)*SUM($C$70:I70),0)</f>
        <v>0</v>
      </c>
      <c r="J99" s="86">
        <f>IF(MOD(J4,Hypothèses!$C$41)=0,((Hypothèses!$D$42)*$C$13)*SUM($C$70:J70),0)</f>
        <v>0</v>
      </c>
      <c r="K99" s="86">
        <f>IF(MOD(K4,Hypothèses!$C$41)=0,((Hypothèses!$D$42)*$C$13)*SUM($C$70:K70),0)</f>
        <v>0</v>
      </c>
      <c r="L99" s="86">
        <f>IF(MOD(L4,Hypothèses!$C$41)=0,((Hypothèses!$D$42)*$C$13)*SUM($C$70:L70),0)</f>
        <v>0</v>
      </c>
      <c r="M99" s="86">
        <f>IF(MOD(M4,Hypothèses!$C$41)=0,((Hypothèses!$D$42)*$C$13)*SUM($C$70:M70),0)</f>
        <v>0</v>
      </c>
      <c r="N99" s="86">
        <f>IF(MOD(N4,Hypothèses!$C$41)=0,((Hypothèses!$D$42)*$C$13)*SUM($C$70:N70),0)</f>
        <v>0</v>
      </c>
      <c r="O99" s="86">
        <f>IF(MOD(O4,Hypothèses!$C$41)=0,((Hypothèses!$D$42)*$C$13)*SUM($C$70:O70),0)</f>
        <v>0</v>
      </c>
      <c r="P99" s="86">
        <f>IF(MOD(P4,Hypothèses!$C$41)=0,((Hypothèses!$D$42)*$C$13)*SUM($C$70:P70),0)</f>
        <v>0</v>
      </c>
      <c r="Q99" s="86">
        <f>IF(MOD(Q4,Hypothèses!$C$41)=0,((Hypothèses!$D$42)*$C$13)*SUM($C$70:Q70),0)</f>
        <v>0</v>
      </c>
      <c r="R99" s="86">
        <f>IF(MOD(R4,Hypothèses!$C$41)=0,((Hypothèses!$D$42)*$C$13)*SUM($C$70:R70),0)</f>
        <v>0</v>
      </c>
      <c r="S99" s="86">
        <f>IF(MOD(S4,Hypothèses!$C$41)=0,((Hypothèses!$D$42)*$C$13)*SUM($C$70:S70),0)</f>
        <v>0</v>
      </c>
      <c r="T99" s="86">
        <f>IF(MOD(T4,Hypothèses!$C$41)=0,((Hypothèses!$D$42)*$C$13)*SUM($C$70:T70),0)</f>
        <v>0</v>
      </c>
      <c r="U99" s="86">
        <f>IF(MOD(U4,Hypothèses!$C$41)=0,((Hypothèses!$D$42)*$C$13)*SUM($C$70:U70),0)</f>
        <v>0</v>
      </c>
      <c r="V99" s="86">
        <f>IF(MOD(V4,Hypothèses!$C$41)=0,((Hypothèses!$D$42)*$C$13)*SUM($C$70:V70),0)</f>
        <v>1600</v>
      </c>
      <c r="W99" s="86">
        <f>IF(MOD(W4,Hypothèses!$C$41)=0,((Hypothèses!$D$42)*$C$13)*SUM($C$70:W70),0)</f>
        <v>0</v>
      </c>
      <c r="X99" s="86">
        <f>IF(MOD(X4,Hypothèses!$C$41)=0,((Hypothèses!$D$42)*$C$13)*SUM($C$70:X70),0)</f>
        <v>0</v>
      </c>
      <c r="Y99" s="86">
        <f>IF(MOD(Y4,Hypothèses!$C$41)=0,((Hypothèses!$D$42)*$C$13)*SUM($C$70:Y70),0)</f>
        <v>0</v>
      </c>
      <c r="Z99" s="86">
        <f>IF(MOD(Z4,Hypothèses!$C$41)=0,((Hypothèses!$D$42)*$C$13)*SUM($C$70:Z70),0)</f>
        <v>0</v>
      </c>
      <c r="AA99" s="86">
        <f>IF(MOD(AA4,Hypothèses!$C$41)=0,((Hypothèses!$D$42)*$C$13)*SUM($C$70:AA70),0)</f>
        <v>0</v>
      </c>
      <c r="AB99" s="86">
        <f>IF(MOD(AB4,Hypothèses!$C$41)=0,((Hypothèses!$D$42)*$C$13)*SUM($C$70:AB70),0)</f>
        <v>0</v>
      </c>
      <c r="AC99" s="86">
        <f>IF(MOD(AC4,Hypothèses!$C$41)=0,((Hypothèses!$D$42)*$C$13)*SUM($C$70:AC70),0)</f>
        <v>0</v>
      </c>
      <c r="AD99" s="86">
        <f>IF(MOD(AD4,Hypothèses!$C$41)=0,((Hypothèses!$D$42)*$C$13)*SUM($C$70:AD70),0)</f>
        <v>0</v>
      </c>
      <c r="AE99" s="86">
        <f>IF(MOD(AE4,Hypothèses!$C$41)=0,((Hypothèses!$D$42)*$C$13)*SUM($C$70:AE70),0)</f>
        <v>0</v>
      </c>
      <c r="AF99" s="86">
        <f>IF(MOD(AF4,Hypothèses!$C$41)=0,((Hypothèses!$D$42)*$C$13)*SUM($C$70:AF70),0)</f>
        <v>0</v>
      </c>
      <c r="AG99" s="86">
        <f>IF(MOD(AG4,Hypothèses!$C$41)=0,((Hypothèses!$D$42)*$C$13)*SUM($C$70:AG70),0)</f>
        <v>0</v>
      </c>
      <c r="AH99" s="86">
        <f>IF(MOD(AH4,Hypothèses!$C$41)=0,((Hypothèses!$D$42)*$C$13)*SUM($C$70:AH70),0)</f>
        <v>0</v>
      </c>
      <c r="AI99" s="86">
        <f>IF(MOD(AI4,Hypothèses!$C$41)=0,((Hypothèses!$D$42)*$C$13)*SUM($C$70:AI70),0)</f>
        <v>0</v>
      </c>
      <c r="AJ99" s="86">
        <f>IF(MOD(AJ4,Hypothèses!$C$41)=0,((Hypothèses!$D$42)*$C$13)*SUM($C$70:AJ70),0)</f>
        <v>0</v>
      </c>
      <c r="AK99" s="86">
        <f>IF(MOD(AK4,Hypothèses!$C$41)=0,((Hypothèses!$D$42)*$C$13)*SUM($C$70:AK70),0)</f>
        <v>0</v>
      </c>
      <c r="AL99" s="86">
        <f>IF(MOD(AL4,Hypothèses!$C$41)=0,((Hypothèses!$D$42)*$C$13)*SUM($C$70:AL70),0)</f>
        <v>0</v>
      </c>
      <c r="AM99" s="86">
        <f>IF(MOD(AM4,Hypothèses!$C$41)=0,((Hypothèses!$D$42)*$C$13)*SUM($C$70:AM70),0)</f>
        <v>0</v>
      </c>
      <c r="AN99" s="86">
        <f>IF(MOD(AN4,Hypothèses!$C$41)=0,((Hypothèses!$D$42)*$C$13)*SUM($C$70:AN70),0)</f>
        <v>0</v>
      </c>
      <c r="AO99" s="86">
        <f>IF(MOD(AO4,Hypothèses!$C$41)=0,((Hypothèses!$D$42)*$C$13)*SUM($C$70:AO70),0)</f>
        <v>0</v>
      </c>
      <c r="AP99" s="86">
        <f>IF(MOD(AP4,Hypothèses!$C$41)=0,((Hypothèses!$D$42)*$C$13)*SUM($C$70:AP70),0)</f>
        <v>1600</v>
      </c>
      <c r="AQ99" s="86">
        <f>IF(MOD(AQ4,Hypothèses!$C$41)=0,((Hypothèses!$D$42)*$C$13)*SUM($C$70:AQ70),0)</f>
        <v>0</v>
      </c>
      <c r="AR99" s="86">
        <f>IF(MOD(AR4,Hypothèses!$C$41)=0,((Hypothèses!$D$42)*$C$13)*SUM($C$70:AR70),0)</f>
        <v>0</v>
      </c>
      <c r="AS99" s="86">
        <f>IF(MOD(AS4,Hypothèses!$C$41)=0,((Hypothèses!$D$42)*$C$13)*SUM($C$70:AS70),0)</f>
        <v>0</v>
      </c>
      <c r="AT99" s="86">
        <f>IF(MOD(AT4,Hypothèses!$C$41)=0,((Hypothèses!$D$42)*$C$13)*SUM($C$70:AT70),0)</f>
        <v>0</v>
      </c>
      <c r="AU99" s="86">
        <f>IF(MOD(AU4,Hypothèses!$C$41)=0,((Hypothèses!$D$42)*$C$13)*SUM($C$70:AU70),0)</f>
        <v>0</v>
      </c>
      <c r="AV99" s="86">
        <f>IF(MOD(AV4,Hypothèses!$C$41)=0,((Hypothèses!$D$42)*$C$13)*SUM($C$70:AV70),0)</f>
        <v>0</v>
      </c>
      <c r="AW99" s="86">
        <f>IF(MOD(AW4,Hypothèses!$C$41)=0,((Hypothèses!$D$42)*$C$13)*SUM($C$70:AW70),0)</f>
        <v>0</v>
      </c>
      <c r="AX99" s="86">
        <f>IF(MOD(AX4,Hypothèses!$C$41)=0,((Hypothèses!$D$42)*$C$13)*SUM($C$70:AX70),0)</f>
        <v>0</v>
      </c>
      <c r="AY99" s="86">
        <f>IF(MOD(AY4,Hypothèses!$C$41)=0,((Hypothèses!$D$42)*$C$13)*SUM($C$70:AY70),0)</f>
        <v>0</v>
      </c>
      <c r="AZ99" s="86">
        <f>IF(MOD(AZ4,Hypothèses!$C$41)=0,((Hypothèses!$D$42)*$C$13)*SUM($C$70:AZ70),0)</f>
        <v>0</v>
      </c>
    </row>
    <row r="100" spans="1:52" hidden="1" outlineLevel="1">
      <c r="A100" s="87" t="s">
        <v>106</v>
      </c>
      <c r="C100" s="246"/>
      <c r="D100" s="86">
        <f>IF(MOD(C4,Hypothèses!$C$41)=0,((Hypothèses!$D$42)*$D$13)*SUM($D$71:D71),0)</f>
        <v>0</v>
      </c>
      <c r="E100" s="86">
        <f>IF(MOD(D4,Hypothèses!$C$41)=0,((Hypothèses!$D$42)*$D$13)*SUM($D$71:E71),0)</f>
        <v>0</v>
      </c>
      <c r="F100" s="86">
        <f>IF(MOD(E4,Hypothèses!$C$41)=0,((Hypothèses!$D$42)*$D$13)*SUM($D$71:F71),0)</f>
        <v>0</v>
      </c>
      <c r="G100" s="86">
        <f>IF(MOD(F4,Hypothèses!$C$41)=0,((Hypothèses!$D$42)*$D$13)*SUM($D$71:G71),0)</f>
        <v>0</v>
      </c>
      <c r="H100" s="86">
        <f>IF(MOD(G4,Hypothèses!$C$41)=0,((Hypothèses!$D$42)*$D$13)*SUM($D$71:H71),0)</f>
        <v>0</v>
      </c>
      <c r="I100" s="86">
        <f>IF(MOD(H4,Hypothèses!$C$41)=0,((Hypothèses!$D$42)*$D$13)*SUM($D$71:I71),0)</f>
        <v>0</v>
      </c>
      <c r="J100" s="86">
        <f>IF(MOD(I4,Hypothèses!$C$41)=0,((Hypothèses!$D$42)*$D$13)*SUM($D$71:J71),0)</f>
        <v>0</v>
      </c>
      <c r="K100" s="86">
        <f>IF(MOD(J4,Hypothèses!$C$41)=0,((Hypothèses!$D$42)*$D$13)*SUM($D$71:K71),0)</f>
        <v>0</v>
      </c>
      <c r="L100" s="86">
        <f>IF(MOD(K4,Hypothèses!$C$41)=0,((Hypothèses!$D$42)*$D$13)*SUM($D$71:L71),0)</f>
        <v>0</v>
      </c>
      <c r="M100" s="86">
        <f>IF(MOD(L4,Hypothèses!$C$41)=0,((Hypothèses!$D$42)*$D$13)*SUM($D$71:M71),0)</f>
        <v>0</v>
      </c>
      <c r="N100" s="86">
        <f>IF(MOD(M4,Hypothèses!$C$41)=0,((Hypothèses!$D$42)*$D$13)*SUM($D$71:N71),0)</f>
        <v>0</v>
      </c>
      <c r="O100" s="86">
        <f>IF(MOD(N4,Hypothèses!$C$41)=0,((Hypothèses!$D$42)*$D$13)*SUM($D$71:O71),0)</f>
        <v>0</v>
      </c>
      <c r="P100" s="86">
        <f>IF(MOD(O4,Hypothèses!$C$41)=0,((Hypothèses!$D$42)*$D$13)*SUM($D$71:P71),0)</f>
        <v>0</v>
      </c>
      <c r="Q100" s="86">
        <f>IF(MOD(P4,Hypothèses!$C$41)=0,((Hypothèses!$D$42)*$D$13)*SUM($D$71:Q71),0)</f>
        <v>0</v>
      </c>
      <c r="R100" s="86">
        <f>IF(MOD(Q4,Hypothèses!$C$41)=0,((Hypothèses!$D$42)*$D$13)*SUM($D$71:R71),0)</f>
        <v>0</v>
      </c>
      <c r="S100" s="86">
        <f>IF(MOD(R4,Hypothèses!$C$41)=0,((Hypothèses!$D$42)*$D$13)*SUM($D$71:S71),0)</f>
        <v>0</v>
      </c>
      <c r="T100" s="86">
        <f>IF(MOD(S4,Hypothèses!$C$41)=0,((Hypothèses!$D$42)*$D$13)*SUM($D$71:T71),0)</f>
        <v>0</v>
      </c>
      <c r="U100" s="86">
        <f>IF(MOD(T4,Hypothèses!$C$41)=0,((Hypothèses!$D$42)*$D$13)*SUM($D$71:U71),0)</f>
        <v>0</v>
      </c>
      <c r="V100" s="86">
        <f>IF(MOD(U4,Hypothèses!$C$41)=0,((Hypothèses!$D$42)*$D$13)*SUM($D$71:V71),0)</f>
        <v>0</v>
      </c>
      <c r="W100" s="86">
        <f>IF(MOD(V4,Hypothèses!$C$41)=0,((Hypothèses!$D$42)*$D$13)*SUM($D$71:W71),0)</f>
        <v>2600</v>
      </c>
      <c r="X100" s="86">
        <f>IF(MOD(W4,Hypothèses!$C$41)=0,((Hypothèses!$D$42)*$D$13)*SUM($D$71:X71),0)</f>
        <v>0</v>
      </c>
      <c r="Y100" s="86">
        <f>IF(MOD(X4,Hypothèses!$C$41)=0,((Hypothèses!$D$42)*$D$13)*SUM($D$71:Y71),0)</f>
        <v>0</v>
      </c>
      <c r="Z100" s="86">
        <f>IF(MOD(Y4,Hypothèses!$C$41)=0,((Hypothèses!$D$42)*$D$13)*SUM($D$71:Z71),0)</f>
        <v>0</v>
      </c>
      <c r="AA100" s="86">
        <f>IF(MOD(Z4,Hypothèses!$C$41)=0,((Hypothèses!$D$42)*$D$13)*SUM($D$71:AA71),0)</f>
        <v>0</v>
      </c>
      <c r="AB100" s="86">
        <f>IF(MOD(AA4,Hypothèses!$C$41)=0,((Hypothèses!$D$42)*$D$13)*SUM($D$71:AB71),0)</f>
        <v>0</v>
      </c>
      <c r="AC100" s="86">
        <f>IF(MOD(AB4,Hypothèses!$C$41)=0,((Hypothèses!$D$42)*$D$13)*SUM($D$71:AC71),0)</f>
        <v>0</v>
      </c>
      <c r="AD100" s="86">
        <f>IF(MOD(AC4,Hypothèses!$C$41)=0,((Hypothèses!$D$42)*$D$13)*SUM($D$71:AD71),0)</f>
        <v>0</v>
      </c>
      <c r="AE100" s="86">
        <f>IF(MOD(AD4,Hypothèses!$C$41)=0,((Hypothèses!$D$42)*$D$13)*SUM($D$71:AE71),0)</f>
        <v>0</v>
      </c>
      <c r="AF100" s="86">
        <f>IF(MOD(AE4,Hypothèses!$C$41)=0,((Hypothèses!$D$42)*$D$13)*SUM($D$71:AF71),0)</f>
        <v>0</v>
      </c>
      <c r="AG100" s="86">
        <f>IF(MOD(AF4,Hypothèses!$C$41)=0,((Hypothèses!$D$42)*$D$13)*SUM($D$71:AG71),0)</f>
        <v>0</v>
      </c>
      <c r="AH100" s="86">
        <f>IF(MOD(AG4,Hypothèses!$C$41)=0,((Hypothèses!$D$42)*$D$13)*SUM($D$71:AH71),0)</f>
        <v>0</v>
      </c>
      <c r="AI100" s="86">
        <f>IF(MOD(AH4,Hypothèses!$C$41)=0,((Hypothèses!$D$42)*$D$13)*SUM($D$71:AI71),0)</f>
        <v>0</v>
      </c>
      <c r="AJ100" s="86">
        <f>IF(MOD(AI4,Hypothèses!$C$41)=0,((Hypothèses!$D$42)*$D$13)*SUM($D$71:AJ71),0)</f>
        <v>0</v>
      </c>
      <c r="AK100" s="86">
        <f>IF(MOD(AJ4,Hypothèses!$C$41)=0,((Hypothèses!$D$42)*$D$13)*SUM($D$71:AK71),0)</f>
        <v>0</v>
      </c>
      <c r="AL100" s="86">
        <f>IF(MOD(AK4,Hypothèses!$C$41)=0,((Hypothèses!$D$42)*$D$13)*SUM($D$71:AL71),0)</f>
        <v>0</v>
      </c>
      <c r="AM100" s="86">
        <f>IF(MOD(AL4,Hypothèses!$C$41)=0,((Hypothèses!$D$42)*$D$13)*SUM($D$71:AM71),0)</f>
        <v>0</v>
      </c>
      <c r="AN100" s="86">
        <f>IF(MOD(AM4,Hypothèses!$C$41)=0,((Hypothèses!$D$42)*$D$13)*SUM($D$71:AN71),0)</f>
        <v>0</v>
      </c>
      <c r="AO100" s="86">
        <f>IF(MOD(AN4,Hypothèses!$C$41)=0,((Hypothèses!$D$42)*$D$13)*SUM($D$71:AO71),0)</f>
        <v>0</v>
      </c>
      <c r="AP100" s="86">
        <f>IF(MOD(AO4,Hypothèses!$C$41)=0,((Hypothèses!$D$42)*$D$13)*SUM($D$71:AP71),0)</f>
        <v>0</v>
      </c>
      <c r="AQ100" s="86">
        <f>IF(MOD(AP4,Hypothèses!$C$41)=0,((Hypothèses!$D$42)*$D$13)*SUM($D$71:AQ71),0)</f>
        <v>2600</v>
      </c>
      <c r="AR100" s="86">
        <f>IF(MOD(AQ4,Hypothèses!$C$41)=0,((Hypothèses!$D$42)*$D$13)*SUM($D$71:AR71),0)</f>
        <v>0</v>
      </c>
      <c r="AS100" s="86">
        <f>IF(MOD(AR4,Hypothèses!$C$41)=0,((Hypothèses!$D$42)*$D$13)*SUM($D$71:AS71),0)</f>
        <v>0</v>
      </c>
      <c r="AT100" s="86">
        <f>IF(MOD(AS4,Hypothèses!$C$41)=0,((Hypothèses!$D$42)*$D$13)*SUM($D$71:AT71),0)</f>
        <v>0</v>
      </c>
      <c r="AU100" s="86">
        <f>IF(MOD(AT4,Hypothèses!$C$41)=0,((Hypothèses!$D$42)*$D$13)*SUM($D$71:AU71),0)</f>
        <v>0</v>
      </c>
      <c r="AV100" s="86">
        <f>IF(MOD(AU4,Hypothèses!$C$41)=0,((Hypothèses!$D$42)*$D$13)*SUM($D$71:AV71),0)</f>
        <v>0</v>
      </c>
      <c r="AW100" s="86">
        <f>IF(MOD(AV4,Hypothèses!$C$41)=0,((Hypothèses!$D$42)*$D$13)*SUM($D$71:AW71),0)</f>
        <v>0</v>
      </c>
      <c r="AX100" s="86">
        <f>IF(MOD(AW4,Hypothèses!$C$41)=0,((Hypothèses!$D$42)*$D$13)*SUM($D$71:AX71),0)</f>
        <v>0</v>
      </c>
      <c r="AY100" s="86">
        <f>IF(MOD(AX4,Hypothèses!$C$41)=0,((Hypothèses!$D$42)*$D$13)*SUM($D$71:AY71),0)</f>
        <v>0</v>
      </c>
      <c r="AZ100" s="86">
        <f>IF(MOD(AY4,Hypothèses!$C$41)=0,((Hypothèses!$D$42)*$D$13)*SUM($D$71:AZ71),0)</f>
        <v>0</v>
      </c>
    </row>
    <row r="101" spans="1:52" hidden="1" outlineLevel="1">
      <c r="A101" s="87" t="s">
        <v>107</v>
      </c>
      <c r="C101" s="246"/>
      <c r="D101" s="246"/>
      <c r="E101" s="86">
        <f>IF(MOD(C4,Hypothèses!$C$41)=0,((Hypothèses!$D$42)*$E$13)*SUM($E$72:E72),0)</f>
        <v>0</v>
      </c>
      <c r="F101" s="86">
        <f>IF(MOD(D4,Hypothèses!$C$41)=0,((Hypothèses!$D$42)*$E$13)*SUM($E$72:F72),0)</f>
        <v>0</v>
      </c>
      <c r="G101" s="86">
        <f>IF(MOD(E4,Hypothèses!$C$41)=0,((Hypothèses!$D$42)*$E$13)*SUM($E$72:G72),0)</f>
        <v>0</v>
      </c>
      <c r="H101" s="86">
        <f>IF(MOD(F4,Hypothèses!$C$41)=0,((Hypothèses!$D$42)*$E$13)*SUM($E$72:H72),0)</f>
        <v>0</v>
      </c>
      <c r="I101" s="86">
        <f>IF(MOD(G4,Hypothèses!$C$41)=0,((Hypothèses!$D$42)*$E$13)*SUM($E$72:I72),0)</f>
        <v>0</v>
      </c>
      <c r="J101" s="86">
        <f>IF(MOD(H4,Hypothèses!$C$41)=0,((Hypothèses!$D$42)*$E$13)*SUM($E$72:J72),0)</f>
        <v>0</v>
      </c>
      <c r="K101" s="86">
        <f>IF(MOD(I4,Hypothèses!$C$41)=0,((Hypothèses!$D$42)*$E$13)*SUM($E$72:K72),0)</f>
        <v>0</v>
      </c>
      <c r="L101" s="86">
        <f>IF(MOD(J4,Hypothèses!$C$41)=0,((Hypothèses!$D$42)*$E$13)*SUM($E$72:L72),0)</f>
        <v>0</v>
      </c>
      <c r="M101" s="86">
        <f>IF(MOD(K4,Hypothèses!$C$41)=0,((Hypothèses!$D$42)*$E$13)*SUM($E$72:M72),0)</f>
        <v>0</v>
      </c>
      <c r="N101" s="86">
        <f>IF(MOD(L4,Hypothèses!$C$41)=0,((Hypothèses!$D$42)*$E$13)*SUM($E$72:N72),0)</f>
        <v>0</v>
      </c>
      <c r="O101" s="86">
        <f>IF(MOD(M4,Hypothèses!$C$41)=0,((Hypothèses!$D$42)*$E$13)*SUM($E$72:O72),0)</f>
        <v>0</v>
      </c>
      <c r="P101" s="86">
        <f>IF(MOD(N4,Hypothèses!$C$41)=0,((Hypothèses!$D$42)*$E$13)*SUM($E$72:P72),0)</f>
        <v>0</v>
      </c>
      <c r="Q101" s="86">
        <f>IF(MOD(O4,Hypothèses!$C$41)=0,((Hypothèses!$D$42)*$E$13)*SUM($E$72:Q72),0)</f>
        <v>0</v>
      </c>
      <c r="R101" s="86">
        <f>IF(MOD(P4,Hypothèses!$C$41)=0,((Hypothèses!$D$42)*$E$13)*SUM($E$72:R72),0)</f>
        <v>0</v>
      </c>
      <c r="S101" s="86">
        <f>IF(MOD(Q4,Hypothèses!$C$41)=0,((Hypothèses!$D$42)*$E$13)*SUM($E$72:S72),0)</f>
        <v>0</v>
      </c>
      <c r="T101" s="86">
        <f>IF(MOD(R4,Hypothèses!$C$41)=0,((Hypothèses!$D$42)*$E$13)*SUM($E$72:T72),0)</f>
        <v>0</v>
      </c>
      <c r="U101" s="86">
        <f>IF(MOD(S4,Hypothèses!$C$41)=0,((Hypothèses!$D$42)*$E$13)*SUM($E$72:U72),0)</f>
        <v>0</v>
      </c>
      <c r="V101" s="86">
        <f>IF(MOD(T4,Hypothèses!$C$41)=0,((Hypothèses!$D$42)*$E$13)*SUM($E$72:V72),0)</f>
        <v>0</v>
      </c>
      <c r="W101" s="86">
        <f>IF(MOD(U4,Hypothèses!$C$41)=0,((Hypothèses!$D$42)*$E$13)*SUM($E$72:W72),0)</f>
        <v>0</v>
      </c>
      <c r="X101" s="86">
        <f>IF(MOD(V4,Hypothèses!$C$41)=0,((Hypothèses!$D$42)*$E$13)*SUM($E$72:X72),0)</f>
        <v>3000</v>
      </c>
      <c r="Y101" s="86">
        <f>IF(MOD(W4,Hypothèses!$C$41)=0,((Hypothèses!$D$42)*$E$13)*SUM($E$72:Y72),0)</f>
        <v>0</v>
      </c>
      <c r="Z101" s="86">
        <f>IF(MOD(X4,Hypothèses!$C$41)=0,((Hypothèses!$D$42)*$E$13)*SUM($E$72:Z72),0)</f>
        <v>0</v>
      </c>
      <c r="AA101" s="86">
        <f>IF(MOD(Y4,Hypothèses!$C$41)=0,((Hypothèses!$D$42)*$E$13)*SUM($E$72:AA72),0)</f>
        <v>0</v>
      </c>
      <c r="AB101" s="86">
        <f>IF(MOD(Z4,Hypothèses!$C$41)=0,((Hypothèses!$D$42)*$E$13)*SUM($E$72:AB72),0)</f>
        <v>0</v>
      </c>
      <c r="AC101" s="86">
        <f>IF(MOD(AA4,Hypothèses!$C$41)=0,((Hypothèses!$D$42)*$E$13)*SUM($E$72:AC72),0)</f>
        <v>0</v>
      </c>
      <c r="AD101" s="86">
        <f>IF(MOD(AB4,Hypothèses!$C$41)=0,((Hypothèses!$D$42)*$E$13)*SUM($E$72:AD72),0)</f>
        <v>0</v>
      </c>
      <c r="AE101" s="86">
        <f>IF(MOD(AC4,Hypothèses!$C$41)=0,((Hypothèses!$D$42)*$E$13)*SUM($E$72:AE72),0)</f>
        <v>0</v>
      </c>
      <c r="AF101" s="86">
        <f>IF(MOD(AD4,Hypothèses!$C$41)=0,((Hypothèses!$D$42)*$E$13)*SUM($E$72:AF72),0)</f>
        <v>0</v>
      </c>
      <c r="AG101" s="86">
        <f>IF(MOD(AE4,Hypothèses!$C$41)=0,((Hypothèses!$D$42)*$E$13)*SUM($E$72:AG72),0)</f>
        <v>0</v>
      </c>
      <c r="AH101" s="86">
        <f>IF(MOD(AF4,Hypothèses!$C$41)=0,((Hypothèses!$D$42)*$E$13)*SUM($E$72:AH72),0)</f>
        <v>0</v>
      </c>
      <c r="AI101" s="86">
        <f>IF(MOD(AG4,Hypothèses!$C$41)=0,((Hypothèses!$D$42)*$E$13)*SUM($E$72:AI72),0)</f>
        <v>0</v>
      </c>
      <c r="AJ101" s="86">
        <f>IF(MOD(AH4,Hypothèses!$C$41)=0,((Hypothèses!$D$42)*$E$13)*SUM($E$72:AJ72),0)</f>
        <v>0</v>
      </c>
      <c r="AK101" s="86">
        <f>IF(MOD(AI4,Hypothèses!$C$41)=0,((Hypothèses!$D$42)*$E$13)*SUM($E$72:AK72),0)</f>
        <v>0</v>
      </c>
      <c r="AL101" s="86">
        <f>IF(MOD(AJ4,Hypothèses!$C$41)=0,((Hypothèses!$D$42)*$E$13)*SUM($E$72:AL72),0)</f>
        <v>0</v>
      </c>
      <c r="AM101" s="86">
        <f>IF(MOD(AK4,Hypothèses!$C$41)=0,((Hypothèses!$D$42)*$E$13)*SUM($E$72:AM72),0)</f>
        <v>0</v>
      </c>
      <c r="AN101" s="86">
        <f>IF(MOD(AL4,Hypothèses!$C$41)=0,((Hypothèses!$D$42)*$E$13)*SUM($E$72:AN72),0)</f>
        <v>0</v>
      </c>
      <c r="AO101" s="86">
        <f>IF(MOD(AM4,Hypothèses!$C$41)=0,((Hypothèses!$D$42)*$E$13)*SUM($E$72:AO72),0)</f>
        <v>0</v>
      </c>
      <c r="AP101" s="86">
        <f>IF(MOD(AN4,Hypothèses!$C$41)=0,((Hypothèses!$D$42)*$E$13)*SUM($E$72:AP72),0)</f>
        <v>0</v>
      </c>
      <c r="AQ101" s="86">
        <f>IF(MOD(AO4,Hypothèses!$C$41)=0,((Hypothèses!$D$42)*$E$13)*SUM($E$72:AQ72),0)</f>
        <v>0</v>
      </c>
      <c r="AR101" s="86">
        <f>IF(MOD(AP4,Hypothèses!$C$41)=0,((Hypothèses!$D$42)*$E$13)*SUM($E$72:AR72),0)</f>
        <v>3000</v>
      </c>
      <c r="AS101" s="86">
        <f>IF(MOD(AQ4,Hypothèses!$C$41)=0,((Hypothèses!$D$42)*$E$13)*SUM($E$72:AS72),0)</f>
        <v>0</v>
      </c>
      <c r="AT101" s="86">
        <f>IF(MOD(AR4,Hypothèses!$C$41)=0,((Hypothèses!$D$42)*$E$13)*SUM($E$72:AT72),0)</f>
        <v>0</v>
      </c>
      <c r="AU101" s="86">
        <f>IF(MOD(AS4,Hypothèses!$C$41)=0,((Hypothèses!$D$42)*$E$13)*SUM($E$72:AU72),0)</f>
        <v>0</v>
      </c>
      <c r="AV101" s="86">
        <f>IF(MOD(AT4,Hypothèses!$C$41)=0,((Hypothèses!$D$42)*$E$13)*SUM($E$72:AV72),0)</f>
        <v>0</v>
      </c>
      <c r="AW101" s="86">
        <f>IF(MOD(AU4,Hypothèses!$C$41)=0,((Hypothèses!$D$42)*$E$13)*SUM($E$72:AW72),0)</f>
        <v>0</v>
      </c>
      <c r="AX101" s="86">
        <f>IF(MOD(AV4,Hypothèses!$C$41)=0,((Hypothèses!$D$42)*$E$13)*SUM($E$72:AX72),0)</f>
        <v>0</v>
      </c>
      <c r="AY101" s="86">
        <f>IF(MOD(AW4,Hypothèses!$C$41)=0,((Hypothèses!$D$42)*$E$13)*SUM($E$72:AY72),0)</f>
        <v>0</v>
      </c>
      <c r="AZ101" s="86">
        <f>IF(MOD(AX4,Hypothèses!$C$41)=0,((Hypothèses!$D$42)*$E$13)*SUM($E$72:AZ72),0)</f>
        <v>0</v>
      </c>
    </row>
    <row r="102" spans="1:52" hidden="1" outlineLevel="1">
      <c r="A102" s="87" t="s">
        <v>108</v>
      </c>
      <c r="C102" s="246"/>
      <c r="D102" s="246"/>
      <c r="E102" s="246"/>
      <c r="F102" s="86">
        <f>IF(MOD(C4,Hypothèses!$C$41)=0,((Hypothèses!$D$42)*$F$13)*SUM($F$73:F73),0)</f>
        <v>0</v>
      </c>
      <c r="G102" s="86">
        <f>IF(MOD(D4,Hypothèses!$C$41)=0,((Hypothèses!$D$42)*$F$13)*SUM($F$73:G73),0)</f>
        <v>0</v>
      </c>
      <c r="H102" s="86">
        <f>IF(MOD(E4,Hypothèses!$C$41)=0,((Hypothèses!$D$42)*$F$13)*SUM($F$73:H73),0)</f>
        <v>0</v>
      </c>
      <c r="I102" s="86">
        <f>IF(MOD(F4,Hypothèses!$C$41)=0,((Hypothèses!$D$42)*$F$13)*SUM($F$73:I73),0)</f>
        <v>0</v>
      </c>
      <c r="J102" s="86">
        <f>IF(MOD(G4,Hypothèses!$C$41)=0,((Hypothèses!$D$42)*$F$13)*SUM($F$73:J73),0)</f>
        <v>0</v>
      </c>
      <c r="K102" s="86">
        <f>IF(MOD(H4,Hypothèses!$C$41)=0,((Hypothèses!$D$42)*$F$13)*SUM($F$73:K73),0)</f>
        <v>0</v>
      </c>
      <c r="L102" s="86">
        <f>IF(MOD(I4,Hypothèses!$C$41)=0,((Hypothèses!$D$42)*$F$13)*SUM($F$73:L73),0)</f>
        <v>0</v>
      </c>
      <c r="M102" s="86">
        <f>IF(MOD(J4,Hypothèses!$C$41)=0,((Hypothèses!$D$42)*$F$13)*SUM($F$73:M73),0)</f>
        <v>0</v>
      </c>
      <c r="N102" s="86">
        <f>IF(MOD(K4,Hypothèses!$C$41)=0,((Hypothèses!$D$42)*$F$13)*SUM($F$73:N73),0)</f>
        <v>0</v>
      </c>
      <c r="O102" s="86">
        <f>IF(MOD(L4,Hypothèses!$C$41)=0,((Hypothèses!$D$42)*$F$13)*SUM($F$73:O73),0)</f>
        <v>0</v>
      </c>
      <c r="P102" s="86">
        <f>IF(MOD(M4,Hypothèses!$C$41)=0,((Hypothèses!$D$42)*$F$13)*SUM($F$73:P73),0)</f>
        <v>0</v>
      </c>
      <c r="Q102" s="86">
        <f>IF(MOD(N4,Hypothèses!$C$41)=0,((Hypothèses!$D$42)*$F$13)*SUM($F$73:Q73),0)</f>
        <v>0</v>
      </c>
      <c r="R102" s="86">
        <f>IF(MOD(O4,Hypothèses!$C$41)=0,((Hypothèses!$D$42)*$F$13)*SUM($F$73:R73),0)</f>
        <v>0</v>
      </c>
      <c r="S102" s="86">
        <f>IF(MOD(P4,Hypothèses!$C$41)=0,((Hypothèses!$D$42)*$F$13)*SUM($F$73:S73),0)</f>
        <v>0</v>
      </c>
      <c r="T102" s="86">
        <f>IF(MOD(Q4,Hypothèses!$C$41)=0,((Hypothèses!$D$42)*$F$13)*SUM($F$73:T73),0)</f>
        <v>0</v>
      </c>
      <c r="U102" s="86">
        <f>IF(MOD(R4,Hypothèses!$C$41)=0,((Hypothèses!$D$42)*$F$13)*SUM($F$73:U73),0)</f>
        <v>0</v>
      </c>
      <c r="V102" s="86">
        <f>IF(MOD(S4,Hypothèses!$C$41)=0,((Hypothèses!$D$42)*$F$13)*SUM($F$73:V73),0)</f>
        <v>0</v>
      </c>
      <c r="W102" s="86">
        <f>IF(MOD(T4,Hypothèses!$C$41)=0,((Hypothèses!$D$42)*$F$13)*SUM($F$73:W73),0)</f>
        <v>0</v>
      </c>
      <c r="X102" s="86">
        <f>IF(MOD(U4,Hypothèses!$C$41)=0,((Hypothèses!$D$42)*$F$13)*SUM($F$73:X73),0)</f>
        <v>0</v>
      </c>
      <c r="Y102" s="86">
        <f>IF(MOD(V4,Hypothèses!$C$41)=0,((Hypothèses!$D$42)*$F$13)*SUM($F$73:Y73),0)</f>
        <v>3200</v>
      </c>
      <c r="Z102" s="86">
        <f>IF(MOD(W4,Hypothèses!$C$41)=0,((Hypothèses!$D$42)*$F$13)*SUM($F$73:Z73),0)</f>
        <v>0</v>
      </c>
      <c r="AA102" s="86">
        <f>IF(MOD(X4,Hypothèses!$C$41)=0,((Hypothèses!$D$42)*$F$13)*SUM($F$73:AA73),0)</f>
        <v>0</v>
      </c>
      <c r="AB102" s="86">
        <f>IF(MOD(Y4,Hypothèses!$C$41)=0,((Hypothèses!$D$42)*$F$13)*SUM($F$73:AB73),0)</f>
        <v>0</v>
      </c>
      <c r="AC102" s="86">
        <f>IF(MOD(Z4,Hypothèses!$C$41)=0,((Hypothèses!$D$42)*$F$13)*SUM($F$73:AC73),0)</f>
        <v>0</v>
      </c>
      <c r="AD102" s="86">
        <f>IF(MOD(AA4,Hypothèses!$C$41)=0,((Hypothèses!$D$42)*$F$13)*SUM($F$73:AD73),0)</f>
        <v>0</v>
      </c>
      <c r="AE102" s="86">
        <f>IF(MOD(AB4,Hypothèses!$C$41)=0,((Hypothèses!$D$42)*$F$13)*SUM($F$73:AE73),0)</f>
        <v>0</v>
      </c>
      <c r="AF102" s="86">
        <f>IF(MOD(AC4,Hypothèses!$C$41)=0,((Hypothèses!$D$42)*$F$13)*SUM($F$73:AF73),0)</f>
        <v>0</v>
      </c>
      <c r="AG102" s="86">
        <f>IF(MOD(AD4,Hypothèses!$C$41)=0,((Hypothèses!$D$42)*$F$13)*SUM($F$73:AG73),0)</f>
        <v>0</v>
      </c>
      <c r="AH102" s="86">
        <f>IF(MOD(AE4,Hypothèses!$C$41)=0,((Hypothèses!$D$42)*$F$13)*SUM($F$73:AH73),0)</f>
        <v>0</v>
      </c>
      <c r="AI102" s="86">
        <f>IF(MOD(AF4,Hypothèses!$C$41)=0,((Hypothèses!$D$42)*$F$13)*SUM($F$73:AI73),0)</f>
        <v>0</v>
      </c>
      <c r="AJ102" s="86">
        <f>IF(MOD(AG4,Hypothèses!$C$41)=0,((Hypothèses!$D$42)*$F$13)*SUM($F$73:AJ73),0)</f>
        <v>0</v>
      </c>
      <c r="AK102" s="86">
        <f>IF(MOD(AH4,Hypothèses!$C$41)=0,((Hypothèses!$D$42)*$F$13)*SUM($F$73:AK73),0)</f>
        <v>0</v>
      </c>
      <c r="AL102" s="86">
        <f>IF(MOD(AI4,Hypothèses!$C$41)=0,((Hypothèses!$D$42)*$F$13)*SUM($F$73:AL73),0)</f>
        <v>0</v>
      </c>
      <c r="AM102" s="86">
        <f>IF(MOD(AJ4,Hypothèses!$C$41)=0,((Hypothèses!$D$42)*$F$13)*SUM($F$73:AM73),0)</f>
        <v>0</v>
      </c>
      <c r="AN102" s="86">
        <f>IF(MOD(AK4,Hypothèses!$C$41)=0,((Hypothèses!$D$42)*$F$13)*SUM($F$73:AN73),0)</f>
        <v>0</v>
      </c>
      <c r="AO102" s="86">
        <f>IF(MOD(AL4,Hypothèses!$C$41)=0,((Hypothèses!$D$42)*$F$13)*SUM($F$73:AO73),0)</f>
        <v>0</v>
      </c>
      <c r="AP102" s="86">
        <f>IF(MOD(AM4,Hypothèses!$C$41)=0,((Hypothèses!$D$42)*$F$13)*SUM($F$73:AP73),0)</f>
        <v>0</v>
      </c>
      <c r="AQ102" s="86">
        <f>IF(MOD(AN4,Hypothèses!$C$41)=0,((Hypothèses!$D$42)*$F$13)*SUM($F$73:AQ73),0)</f>
        <v>0</v>
      </c>
      <c r="AR102" s="86">
        <f>IF(MOD(AO4,Hypothèses!$C$41)=0,((Hypothèses!$D$42)*$F$13)*SUM($F$73:AR73),0)</f>
        <v>0</v>
      </c>
      <c r="AS102" s="86">
        <f>IF(MOD(AP4,Hypothèses!$C$41)=0,((Hypothèses!$D$42)*$F$13)*SUM($F$73:AS73),0)</f>
        <v>3200</v>
      </c>
      <c r="AT102" s="86">
        <f>IF(MOD(AQ4,Hypothèses!$C$41)=0,((Hypothèses!$D$42)*$F$13)*SUM($F$73:AT73),0)</f>
        <v>0</v>
      </c>
      <c r="AU102" s="86">
        <f>IF(MOD(AR4,Hypothèses!$C$41)=0,((Hypothèses!$D$42)*$F$13)*SUM($F$73:AU73),0)</f>
        <v>0</v>
      </c>
      <c r="AV102" s="86">
        <f>IF(MOD(AS4,Hypothèses!$C$41)=0,((Hypothèses!$D$42)*$F$13)*SUM($F$73:AV73),0)</f>
        <v>0</v>
      </c>
      <c r="AW102" s="86">
        <f>IF(MOD(AT4,Hypothèses!$C$41)=0,((Hypothèses!$D$42)*$F$13)*SUM($F$73:AW73),0)</f>
        <v>0</v>
      </c>
      <c r="AX102" s="86">
        <f>IF(MOD(AU4,Hypothèses!$C$41)=0,((Hypothèses!$D$42)*$F$13)*SUM($F$73:AX73),0)</f>
        <v>0</v>
      </c>
      <c r="AY102" s="86">
        <f>IF(MOD(AV4,Hypothèses!$C$41)=0,((Hypothèses!$D$42)*$F$13)*SUM($F$73:AY73),0)</f>
        <v>0</v>
      </c>
      <c r="AZ102" s="86">
        <f>IF(MOD(AW4,Hypothèses!$C$41)=0,((Hypothèses!$D$42)*$F$13)*SUM($F$73:AZ73),0)</f>
        <v>0</v>
      </c>
    </row>
    <row r="103" spans="1:52" hidden="1" outlineLevel="1">
      <c r="A103" s="87" t="s">
        <v>109</v>
      </c>
      <c r="C103" s="246"/>
      <c r="D103" s="246"/>
      <c r="E103" s="246"/>
      <c r="F103" s="246"/>
      <c r="G103" s="86">
        <f>IF(MOD(C4,Hypothèses!$C$41)=0,((Hypothèses!$D$42)*$G$13)*SUM($G$74:G74),0)</f>
        <v>0</v>
      </c>
      <c r="H103" s="86">
        <f>IF(MOD(D4,Hypothèses!$C$41)=0,((Hypothèses!$D$42)*$G$13)*SUM($G$74:H74),0)</f>
        <v>0</v>
      </c>
      <c r="I103" s="86">
        <f>IF(MOD(E4,Hypothèses!$C$41)=0,((Hypothèses!$D$42)*$G$13)*SUM($G$74:I74),0)</f>
        <v>0</v>
      </c>
      <c r="J103" s="86">
        <f>IF(MOD(F4,Hypothèses!$C$41)=0,((Hypothèses!$D$42)*$G$13)*SUM($G$74:J74),0)</f>
        <v>0</v>
      </c>
      <c r="K103" s="86">
        <f>IF(MOD(G4,Hypothèses!$C$41)=0,((Hypothèses!$D$42)*$G$13)*SUM($G$74:K74),0)</f>
        <v>0</v>
      </c>
      <c r="L103" s="86">
        <f>IF(MOD(H4,Hypothèses!$C$41)=0,((Hypothèses!$D$42)*$G$13)*SUM($G$74:L74),0)</f>
        <v>0</v>
      </c>
      <c r="M103" s="86">
        <f>IF(MOD(I4,Hypothèses!$C$41)=0,((Hypothèses!$D$42)*$G$13)*SUM($G$74:M74),0)</f>
        <v>0</v>
      </c>
      <c r="N103" s="86">
        <f>IF(MOD(J4,Hypothèses!$C$41)=0,((Hypothèses!$D$42)*$G$13)*SUM($G$74:N74),0)</f>
        <v>0</v>
      </c>
      <c r="O103" s="86">
        <f>IF(MOD(K4,Hypothèses!$C$41)=0,((Hypothèses!$D$42)*$G$13)*SUM($G$74:O74),0)</f>
        <v>0</v>
      </c>
      <c r="P103" s="86">
        <f>IF(MOD(L4,Hypothèses!$C$41)=0,((Hypothèses!$D$42)*$G$13)*SUM($G$74:P74),0)</f>
        <v>0</v>
      </c>
      <c r="Q103" s="86">
        <f>IF(MOD(M4,Hypothèses!$C$41)=0,((Hypothèses!$D$42)*$G$13)*SUM($G$74:Q74),0)</f>
        <v>0</v>
      </c>
      <c r="R103" s="86">
        <f>IF(MOD(N4,Hypothèses!$C$41)=0,((Hypothèses!$D$42)*$G$13)*SUM($G$74:R74),0)</f>
        <v>0</v>
      </c>
      <c r="S103" s="86">
        <f>IF(MOD(O4,Hypothèses!$C$41)=0,((Hypothèses!$D$42)*$G$13)*SUM($G$74:S74),0)</f>
        <v>0</v>
      </c>
      <c r="T103" s="86">
        <f>IF(MOD(P4,Hypothèses!$C$41)=0,((Hypothèses!$D$42)*$G$13)*SUM($G$74:T74),0)</f>
        <v>0</v>
      </c>
      <c r="U103" s="86">
        <f>IF(MOD(Q4,Hypothèses!$C$41)=0,((Hypothèses!$D$42)*$G$13)*SUM($G$74:U74),0)</f>
        <v>0</v>
      </c>
      <c r="V103" s="86">
        <f>IF(MOD(R4,Hypothèses!$C$41)=0,((Hypothèses!$D$42)*$G$13)*SUM($G$74:V74),0)</f>
        <v>0</v>
      </c>
      <c r="W103" s="86">
        <f>IF(MOD(S4,Hypothèses!$C$41)=0,((Hypothèses!$D$42)*$G$13)*SUM($G$74:W74),0)</f>
        <v>0</v>
      </c>
      <c r="X103" s="86">
        <f>IF(MOD(T4,Hypothèses!$C$41)=0,((Hypothèses!$D$42)*$G$13)*SUM($G$74:X74),0)</f>
        <v>0</v>
      </c>
      <c r="Y103" s="86">
        <f>IF(MOD(U4,Hypothèses!$C$41)=0,((Hypothèses!$D$42)*$G$13)*SUM($G$74:Y74),0)</f>
        <v>0</v>
      </c>
      <c r="Z103" s="86">
        <f>IF(MOD(V4,Hypothèses!$C$41)=0,((Hypothèses!$D$42)*$G$13)*SUM($G$74:Z74),0)</f>
        <v>3000</v>
      </c>
      <c r="AA103" s="86">
        <f>IF(MOD(W4,Hypothèses!$C$41)=0,((Hypothèses!$D$42)*$G$13)*SUM($G$74:AA74),0)</f>
        <v>0</v>
      </c>
      <c r="AB103" s="86">
        <f>IF(MOD(X4,Hypothèses!$C$41)=0,((Hypothèses!$D$42)*$G$13)*SUM($G$74:AB74),0)</f>
        <v>0</v>
      </c>
      <c r="AC103" s="86">
        <f>IF(MOD(Y4,Hypothèses!$C$41)=0,((Hypothèses!$D$42)*$G$13)*SUM($G$74:AC74),0)</f>
        <v>0</v>
      </c>
      <c r="AD103" s="86">
        <f>IF(MOD(Z4,Hypothèses!$C$41)=0,((Hypothèses!$D$42)*$G$13)*SUM($G$74:AD74),0)</f>
        <v>0</v>
      </c>
      <c r="AE103" s="86">
        <f>IF(MOD(AA4,Hypothèses!$C$41)=0,((Hypothèses!$D$42)*$G$13)*SUM($G$74:AE74),0)</f>
        <v>0</v>
      </c>
      <c r="AF103" s="86">
        <f>IF(MOD(AB4,Hypothèses!$C$41)=0,((Hypothèses!$D$42)*$G$13)*SUM($G$74:AF74),0)</f>
        <v>0</v>
      </c>
      <c r="AG103" s="86">
        <f>IF(MOD(AC4,Hypothèses!$C$41)=0,((Hypothèses!$D$42)*$G$13)*SUM($G$74:AG74),0)</f>
        <v>0</v>
      </c>
      <c r="AH103" s="86">
        <f>IF(MOD(AD4,Hypothèses!$C$41)=0,((Hypothèses!$D$42)*$G$13)*SUM($G$74:AH74),0)</f>
        <v>0</v>
      </c>
      <c r="AI103" s="86">
        <f>IF(MOD(AE4,Hypothèses!$C$41)=0,((Hypothèses!$D$42)*$G$13)*SUM($G$74:AI74),0)</f>
        <v>0</v>
      </c>
      <c r="AJ103" s="86">
        <f>IF(MOD(AF4,Hypothèses!$C$41)=0,((Hypothèses!$D$42)*$G$13)*SUM($G$74:AJ74),0)</f>
        <v>0</v>
      </c>
      <c r="AK103" s="86">
        <f>IF(MOD(AG4,Hypothèses!$C$41)=0,((Hypothèses!$D$42)*$G$13)*SUM($G$74:AK74),0)</f>
        <v>0</v>
      </c>
      <c r="AL103" s="86">
        <f>IF(MOD(AH4,Hypothèses!$C$41)=0,((Hypothèses!$D$42)*$G$13)*SUM($G$74:AL74),0)</f>
        <v>0</v>
      </c>
      <c r="AM103" s="86">
        <f>IF(MOD(AI4,Hypothèses!$C$41)=0,((Hypothèses!$D$42)*$G$13)*SUM($G$74:AM74),0)</f>
        <v>0</v>
      </c>
      <c r="AN103" s="86">
        <f>IF(MOD(AJ4,Hypothèses!$C$41)=0,((Hypothèses!$D$42)*$G$13)*SUM($G$74:AN74),0)</f>
        <v>0</v>
      </c>
      <c r="AO103" s="86">
        <f>IF(MOD(AK4,Hypothèses!$C$41)=0,((Hypothèses!$D$42)*$G$13)*SUM($G$74:AO74),0)</f>
        <v>0</v>
      </c>
      <c r="AP103" s="86">
        <f>IF(MOD(AL4,Hypothèses!$C$41)=0,((Hypothèses!$D$42)*$G$13)*SUM($G$74:AP74),0)</f>
        <v>0</v>
      </c>
      <c r="AQ103" s="86">
        <f>IF(MOD(AM4,Hypothèses!$C$41)=0,((Hypothèses!$D$42)*$G$13)*SUM($G$74:AQ74),0)</f>
        <v>0</v>
      </c>
      <c r="AR103" s="86">
        <f>IF(MOD(AN4,Hypothèses!$C$41)=0,((Hypothèses!$D$42)*$G$13)*SUM($G$74:AR74),0)</f>
        <v>0</v>
      </c>
      <c r="AS103" s="86">
        <f>IF(MOD(AO4,Hypothèses!$C$41)=0,((Hypothèses!$D$42)*$G$13)*SUM($G$74:AS74),0)</f>
        <v>0</v>
      </c>
      <c r="AT103" s="86">
        <f>IF(MOD(AP4,Hypothèses!$C$41)=0,((Hypothèses!$D$42)*$G$13)*SUM($G$74:AT74),0)</f>
        <v>3000</v>
      </c>
      <c r="AU103" s="86">
        <f>IF(MOD(AQ4,Hypothèses!$C$41)=0,((Hypothèses!$D$42)*$G$13)*SUM($G$74:AU74),0)</f>
        <v>0</v>
      </c>
      <c r="AV103" s="86">
        <f>IF(MOD(AR4,Hypothèses!$C$41)=0,((Hypothèses!$D$42)*$G$13)*SUM($G$74:AV74),0)</f>
        <v>0</v>
      </c>
      <c r="AW103" s="86">
        <f>IF(MOD(AS4,Hypothèses!$C$41)=0,((Hypothèses!$D$42)*$G$13)*SUM($G$74:AW74),0)</f>
        <v>0</v>
      </c>
      <c r="AX103" s="86">
        <f>IF(MOD(AT4,Hypothèses!$C$41)=0,((Hypothèses!$D$42)*$G$13)*SUM($G$74:AX74),0)</f>
        <v>0</v>
      </c>
      <c r="AY103" s="86">
        <f>IF(MOD(AU4,Hypothèses!$C$41)=0,((Hypothèses!$D$42)*$G$13)*SUM($G$74:AY74),0)</f>
        <v>0</v>
      </c>
      <c r="AZ103" s="86">
        <f>IF(MOD(AV4,Hypothèses!$C$41)=0,((Hypothèses!$D$42)*$G$13)*SUM($G$74:AZ74),0)</f>
        <v>0</v>
      </c>
    </row>
    <row r="104" spans="1:52" hidden="1" outlineLevel="1">
      <c r="A104" s="87" t="s">
        <v>110</v>
      </c>
      <c r="C104" s="246"/>
      <c r="D104" s="246"/>
      <c r="E104" s="246"/>
      <c r="F104" s="246"/>
      <c r="G104" s="246"/>
      <c r="H104" s="86">
        <f>IF(MOD(C4,Hypothèses!$C$41)=0,((Hypothèses!$D$42)*$H$13)*SUM($H$75:H75),0)</f>
        <v>0</v>
      </c>
      <c r="I104" s="86">
        <f>IF(MOD(D4,Hypothèses!$C$41)=0,((Hypothèses!$D$42)*$H$13)*SUM($H$75:I75),0)</f>
        <v>0</v>
      </c>
      <c r="J104" s="86">
        <f>IF(MOD(E4,Hypothèses!$C$41)=0,((Hypothèses!$D$42)*$H$13)*SUM($H$75:J75),0)</f>
        <v>0</v>
      </c>
      <c r="K104" s="86">
        <f>IF(MOD(F4,Hypothèses!$C$41)=0,((Hypothèses!$D$42)*$H$13)*SUM($H$75:K75),0)</f>
        <v>0</v>
      </c>
      <c r="L104" s="86">
        <f>IF(MOD(G4,Hypothèses!$C$41)=0,((Hypothèses!$D$42)*$H$13)*SUM($H$75:L75),0)</f>
        <v>0</v>
      </c>
      <c r="M104" s="86">
        <f>IF(MOD(H4,Hypothèses!$C$41)=0,((Hypothèses!$D$42)*$H$13)*SUM($H$75:M75),0)</f>
        <v>0</v>
      </c>
      <c r="N104" s="86">
        <f>IF(MOD(I4,Hypothèses!$C$41)=0,((Hypothèses!$D$42)*$H$13)*SUM($H$75:N75),0)</f>
        <v>0</v>
      </c>
      <c r="O104" s="86">
        <f>IF(MOD(J4,Hypothèses!$C$41)=0,((Hypothèses!$D$42)*$H$13)*SUM($H$75:O75),0)</f>
        <v>0</v>
      </c>
      <c r="P104" s="86">
        <f>IF(MOD(K4,Hypothèses!$C$41)=0,((Hypothèses!$D$42)*$H$13)*SUM($H$75:P75),0)</f>
        <v>0</v>
      </c>
      <c r="Q104" s="86">
        <f>IF(MOD(L4,Hypothèses!$C$41)=0,((Hypothèses!$D$42)*$H$13)*SUM($H$75:Q75),0)</f>
        <v>0</v>
      </c>
      <c r="R104" s="86">
        <f>IF(MOD(M4,Hypothèses!$C$41)=0,((Hypothèses!$D$42)*$H$13)*SUM($H$75:R75),0)</f>
        <v>0</v>
      </c>
      <c r="S104" s="86">
        <f>IF(MOD(N4,Hypothèses!$C$41)=0,((Hypothèses!$D$42)*$H$13)*SUM($H$75:S75),0)</f>
        <v>0</v>
      </c>
      <c r="T104" s="86">
        <f>IF(MOD(O4,Hypothèses!$C$41)=0,((Hypothèses!$D$42)*$H$13)*SUM($H$75:T75),0)</f>
        <v>0</v>
      </c>
      <c r="U104" s="86">
        <f>IF(MOD(P4,Hypothèses!$C$41)=0,((Hypothèses!$D$42)*$H$13)*SUM($H$75:U75),0)</f>
        <v>0</v>
      </c>
      <c r="V104" s="86">
        <f>IF(MOD(Q4,Hypothèses!$C$41)=0,((Hypothèses!$D$42)*$H$13)*SUM($H$75:V75),0)</f>
        <v>0</v>
      </c>
      <c r="W104" s="86">
        <f>IF(MOD(R4,Hypothèses!$C$41)=0,((Hypothèses!$D$42)*$H$13)*SUM($H$75:W75),0)</f>
        <v>0</v>
      </c>
      <c r="X104" s="86">
        <f>IF(MOD(S4,Hypothèses!$C$41)=0,((Hypothèses!$D$42)*$H$13)*SUM($H$75:X75),0)</f>
        <v>0</v>
      </c>
      <c r="Y104" s="86">
        <f>IF(MOD(T4,Hypothèses!$C$41)=0,((Hypothèses!$D$42)*$H$13)*SUM($H$75:Y75),0)</f>
        <v>0</v>
      </c>
      <c r="Z104" s="86">
        <f>IF(MOD(U4,Hypothèses!$C$41)=0,((Hypothèses!$D$42)*$H$13)*SUM($H$75:Z75),0)</f>
        <v>0</v>
      </c>
      <c r="AA104" s="86">
        <f>IF(MOD(V4,Hypothèses!$C$41)=0,((Hypothèses!$D$42)*$H$13)*SUM($H$75:AA75),0)</f>
        <v>2600</v>
      </c>
      <c r="AB104" s="86">
        <f>IF(MOD(W4,Hypothèses!$C$41)=0,((Hypothèses!$D$42)*$H$13)*SUM($H$75:AB75),0)</f>
        <v>0</v>
      </c>
      <c r="AC104" s="86">
        <f>IF(MOD(X4,Hypothèses!$C$41)=0,((Hypothèses!$D$42)*$H$13)*SUM($H$75:AC75),0)</f>
        <v>0</v>
      </c>
      <c r="AD104" s="86">
        <f>IF(MOD(Y4,Hypothèses!$C$41)=0,((Hypothèses!$D$42)*$H$13)*SUM($H$75:AD75),0)</f>
        <v>0</v>
      </c>
      <c r="AE104" s="86">
        <f>IF(MOD(Z4,Hypothèses!$C$41)=0,((Hypothèses!$D$42)*$H$13)*SUM($H$75:AE75),0)</f>
        <v>0</v>
      </c>
      <c r="AF104" s="86">
        <f>IF(MOD(AA4,Hypothèses!$C$41)=0,((Hypothèses!$D$42)*$H$13)*SUM($H$75:AF75),0)</f>
        <v>0</v>
      </c>
      <c r="AG104" s="86">
        <f>IF(MOD(AB4,Hypothèses!$C$41)=0,((Hypothèses!$D$42)*$H$13)*SUM($H$75:AG75),0)</f>
        <v>0</v>
      </c>
      <c r="AH104" s="86">
        <f>IF(MOD(AC4,Hypothèses!$C$41)=0,((Hypothèses!$D$42)*$H$13)*SUM($H$75:AH75),0)</f>
        <v>0</v>
      </c>
      <c r="AI104" s="86">
        <f>IF(MOD(AD4,Hypothèses!$C$41)=0,((Hypothèses!$D$42)*$H$13)*SUM($H$75:AI75),0)</f>
        <v>0</v>
      </c>
      <c r="AJ104" s="86">
        <f>IF(MOD(AE4,Hypothèses!$C$41)=0,((Hypothèses!$D$42)*$H$13)*SUM($H$75:AJ75),0)</f>
        <v>0</v>
      </c>
      <c r="AK104" s="86">
        <f>IF(MOD(AF4,Hypothèses!$C$41)=0,((Hypothèses!$D$42)*$H$13)*SUM($H$75:AK75),0)</f>
        <v>0</v>
      </c>
      <c r="AL104" s="86">
        <f>IF(MOD(AG4,Hypothèses!$C$41)=0,((Hypothèses!$D$42)*$H$13)*SUM($H$75:AL75),0)</f>
        <v>0</v>
      </c>
      <c r="AM104" s="86">
        <f>IF(MOD(AH4,Hypothèses!$C$41)=0,((Hypothèses!$D$42)*$H$13)*SUM($H$75:AM75),0)</f>
        <v>0</v>
      </c>
      <c r="AN104" s="86">
        <f>IF(MOD(AI4,Hypothèses!$C$41)=0,((Hypothèses!$D$42)*$H$13)*SUM($H$75:AN75),0)</f>
        <v>0</v>
      </c>
      <c r="AO104" s="86">
        <f>IF(MOD(AJ4,Hypothèses!$C$41)=0,((Hypothèses!$D$42)*$H$13)*SUM($H$75:AO75),0)</f>
        <v>0</v>
      </c>
      <c r="AP104" s="86">
        <f>IF(MOD(AK4,Hypothèses!$C$41)=0,((Hypothèses!$D$42)*$H$13)*SUM($H$75:AP75),0)</f>
        <v>0</v>
      </c>
      <c r="AQ104" s="86">
        <f>IF(MOD(AL4,Hypothèses!$C$41)=0,((Hypothèses!$D$42)*$H$13)*SUM($H$75:AQ75),0)</f>
        <v>0</v>
      </c>
      <c r="AR104" s="86">
        <f>IF(MOD(AM4,Hypothèses!$C$41)=0,((Hypothèses!$D$42)*$H$13)*SUM($H$75:AR75),0)</f>
        <v>0</v>
      </c>
      <c r="AS104" s="86">
        <f>IF(MOD(AN4,Hypothèses!$C$41)=0,((Hypothèses!$D$42)*$H$13)*SUM($H$75:AS75),0)</f>
        <v>0</v>
      </c>
      <c r="AT104" s="86">
        <f>IF(MOD(AO4,Hypothèses!$C$41)=0,((Hypothèses!$D$42)*$H$13)*SUM($H$75:AT75),0)</f>
        <v>0</v>
      </c>
      <c r="AU104" s="86">
        <f>IF(MOD(AP4,Hypothèses!$C$41)=0,((Hypothèses!$D$42)*$H$13)*SUM($H$75:AU75),0)</f>
        <v>2600</v>
      </c>
      <c r="AV104" s="86">
        <f>IF(MOD(AQ4,Hypothèses!$C$41)=0,((Hypothèses!$D$42)*$H$13)*SUM($H$75:AV75),0)</f>
        <v>0</v>
      </c>
      <c r="AW104" s="86">
        <f>IF(MOD(AR4,Hypothèses!$C$41)=0,((Hypothèses!$D$42)*$H$13)*SUM($H$75:AW75),0)</f>
        <v>0</v>
      </c>
      <c r="AX104" s="86">
        <f>IF(MOD(AS4,Hypothèses!$C$41)=0,((Hypothèses!$D$42)*$H$13)*SUM($H$75:AX75),0)</f>
        <v>0</v>
      </c>
      <c r="AY104" s="86">
        <f>IF(MOD(AT4,Hypothèses!$C$41)=0,((Hypothèses!$D$42)*$H$13)*SUM($H$75:AY75),0)</f>
        <v>0</v>
      </c>
      <c r="AZ104" s="86">
        <f>IF(MOD(AU4,Hypothèses!$C$41)=0,((Hypothèses!$D$42)*$H$13)*SUM($H$75:AZ75),0)</f>
        <v>0</v>
      </c>
    </row>
    <row r="105" spans="1:52" hidden="1" outlineLevel="1">
      <c r="A105" s="87" t="s">
        <v>111</v>
      </c>
      <c r="C105" s="246"/>
      <c r="D105" s="246"/>
      <c r="E105" s="246"/>
      <c r="F105" s="246"/>
      <c r="G105" s="246"/>
      <c r="H105" s="246"/>
      <c r="I105" s="86">
        <f>IF(MOD(C4,Hypothèses!$C$41)=0,((Hypothèses!$D$42)*$I$13)*SUM($I$76:I76),0)</f>
        <v>0</v>
      </c>
      <c r="J105" s="86">
        <f>IF(MOD(D4,Hypothèses!$C$41)=0,((Hypothèses!$D$42)*$I$13)*SUM($I$76:J76),0)</f>
        <v>0</v>
      </c>
      <c r="K105" s="86">
        <f>IF(MOD(E4,Hypothèses!$C$41)=0,((Hypothèses!$D$42)*$I$13)*SUM($I$76:K76),0)</f>
        <v>0</v>
      </c>
      <c r="L105" s="86">
        <f>IF(MOD(F4,Hypothèses!$C$41)=0,((Hypothèses!$D$42)*$I$13)*SUM($I$76:L76),0)</f>
        <v>0</v>
      </c>
      <c r="M105" s="86">
        <f>IF(MOD(G4,Hypothèses!$C$41)=0,((Hypothèses!$D$42)*$I$13)*SUM($I$76:M76),0)</f>
        <v>0</v>
      </c>
      <c r="N105" s="86">
        <f>IF(MOD(H4,Hypothèses!$C$41)=0,((Hypothèses!$D$42)*$I$13)*SUM($I$76:N76),0)</f>
        <v>0</v>
      </c>
      <c r="O105" s="86">
        <f>IF(MOD(I4,Hypothèses!$C$41)=0,((Hypothèses!$D$42)*$I$13)*SUM($I$76:O76),0)</f>
        <v>0</v>
      </c>
      <c r="P105" s="86">
        <f>IF(MOD(J4,Hypothèses!$C$41)=0,((Hypothèses!$D$42)*$I$13)*SUM($I$76:P76),0)</f>
        <v>0</v>
      </c>
      <c r="Q105" s="86">
        <f>IF(MOD(K4,Hypothèses!$C$41)=0,((Hypothèses!$D$42)*$I$13)*SUM($I$76:Q76),0)</f>
        <v>0</v>
      </c>
      <c r="R105" s="86">
        <f>IF(MOD(L4,Hypothèses!$C$41)=0,((Hypothèses!$D$42)*$I$13)*SUM($I$76:R76),0)</f>
        <v>0</v>
      </c>
      <c r="S105" s="86">
        <f>IF(MOD(M4,Hypothèses!$C$41)=0,((Hypothèses!$D$42)*$I$13)*SUM($I$76:S76),0)</f>
        <v>0</v>
      </c>
      <c r="T105" s="86">
        <f>IF(MOD(N4,Hypothèses!$C$41)=0,((Hypothèses!$D$42)*$I$13)*SUM($I$76:T76),0)</f>
        <v>0</v>
      </c>
      <c r="U105" s="86">
        <f>IF(MOD(O4,Hypothèses!$C$41)=0,((Hypothèses!$D$42)*$I$13)*SUM($I$76:U76),0)</f>
        <v>0</v>
      </c>
      <c r="V105" s="86">
        <f>IF(MOD(P4,Hypothèses!$C$41)=0,((Hypothèses!$D$42)*$I$13)*SUM($I$76:V76),0)</f>
        <v>0</v>
      </c>
      <c r="W105" s="86">
        <f>IF(MOD(Q4,Hypothèses!$C$41)=0,((Hypothèses!$D$42)*$I$13)*SUM($I$76:W76),0)</f>
        <v>0</v>
      </c>
      <c r="X105" s="86">
        <f>IF(MOD(R4,Hypothèses!$C$41)=0,((Hypothèses!$D$42)*$I$13)*SUM($I$76:X76),0)</f>
        <v>0</v>
      </c>
      <c r="Y105" s="86">
        <f>IF(MOD(S4,Hypothèses!$C$41)=0,((Hypothèses!$D$42)*$I$13)*SUM($I$76:Y76),0)</f>
        <v>0</v>
      </c>
      <c r="Z105" s="86">
        <f>IF(MOD(T4,Hypothèses!$C$41)=0,((Hypothèses!$D$42)*$I$13)*SUM($I$76:Z76),0)</f>
        <v>0</v>
      </c>
      <c r="AA105" s="86">
        <f>IF(MOD(U4,Hypothèses!$C$41)=0,((Hypothèses!$D$42)*$I$13)*SUM($I$76:AA76),0)</f>
        <v>0</v>
      </c>
      <c r="AB105" s="86">
        <f>IF(MOD(V4,Hypothèses!$C$41)=0,((Hypothèses!$D$42)*$I$13)*SUM($I$76:AB76),0)</f>
        <v>1800</v>
      </c>
      <c r="AC105" s="86">
        <f>IF(MOD(W4,Hypothèses!$C$41)=0,((Hypothèses!$D$42)*$I$13)*SUM($I$76:AC76),0)</f>
        <v>0</v>
      </c>
      <c r="AD105" s="86">
        <f>IF(MOD(X4,Hypothèses!$C$41)=0,((Hypothèses!$D$42)*$I$13)*SUM($I$76:AD76),0)</f>
        <v>0</v>
      </c>
      <c r="AE105" s="86">
        <f>IF(MOD(Y4,Hypothèses!$C$41)=0,((Hypothèses!$D$42)*$I$13)*SUM($I$76:AE76),0)</f>
        <v>0</v>
      </c>
      <c r="AF105" s="86">
        <f>IF(MOD(Z4,Hypothèses!$C$41)=0,((Hypothèses!$D$42)*$I$13)*SUM($I$76:AF76),0)</f>
        <v>0</v>
      </c>
      <c r="AG105" s="86">
        <f>IF(MOD(AA4,Hypothèses!$C$41)=0,((Hypothèses!$D$42)*$I$13)*SUM($I$76:AG76),0)</f>
        <v>0</v>
      </c>
      <c r="AH105" s="86">
        <f>IF(MOD(AB4,Hypothèses!$C$41)=0,((Hypothèses!$D$42)*$I$13)*SUM($I$76:AH76),0)</f>
        <v>0</v>
      </c>
      <c r="AI105" s="86">
        <f>IF(MOD(AC4,Hypothèses!$C$41)=0,((Hypothèses!$D$42)*$I$13)*SUM($I$76:AI76),0)</f>
        <v>0</v>
      </c>
      <c r="AJ105" s="86">
        <f>IF(MOD(AD4,Hypothèses!$C$41)=0,((Hypothèses!$D$42)*$I$13)*SUM($I$76:AJ76),0)</f>
        <v>0</v>
      </c>
      <c r="AK105" s="86">
        <f>IF(MOD(AE4,Hypothèses!$C$41)=0,((Hypothèses!$D$42)*$I$13)*SUM($I$76:AK76),0)</f>
        <v>0</v>
      </c>
      <c r="AL105" s="86">
        <f>IF(MOD(AF4,Hypothèses!$C$41)=0,((Hypothèses!$D$42)*$I$13)*SUM($I$76:AL76),0)</f>
        <v>0</v>
      </c>
      <c r="AM105" s="86">
        <f>IF(MOD(AG4,Hypothèses!$C$41)=0,((Hypothèses!$D$42)*$I$13)*SUM($I$76:AM76),0)</f>
        <v>0</v>
      </c>
      <c r="AN105" s="86">
        <f>IF(MOD(AH4,Hypothèses!$C$41)=0,((Hypothèses!$D$42)*$I$13)*SUM($I$76:AN76),0)</f>
        <v>0</v>
      </c>
      <c r="AO105" s="86">
        <f>IF(MOD(AI4,Hypothèses!$C$41)=0,((Hypothèses!$D$42)*$I$13)*SUM($I$76:AO76),0)</f>
        <v>0</v>
      </c>
      <c r="AP105" s="86">
        <f>IF(MOD(AJ4,Hypothèses!$C$41)=0,((Hypothèses!$D$42)*$I$13)*SUM($I$76:AP76),0)</f>
        <v>0</v>
      </c>
      <c r="AQ105" s="86">
        <f>IF(MOD(AK4,Hypothèses!$C$41)=0,((Hypothèses!$D$42)*$I$13)*SUM($I$76:AQ76),0)</f>
        <v>0</v>
      </c>
      <c r="AR105" s="86">
        <f>IF(MOD(AL4,Hypothèses!$C$41)=0,((Hypothèses!$D$42)*$I$13)*SUM($I$76:AR76),0)</f>
        <v>0</v>
      </c>
      <c r="AS105" s="86">
        <f>IF(MOD(AM4,Hypothèses!$C$41)=0,((Hypothèses!$D$42)*$I$13)*SUM($I$76:AS76),0)</f>
        <v>0</v>
      </c>
      <c r="AT105" s="86">
        <f>IF(MOD(AN4,Hypothèses!$C$41)=0,((Hypothèses!$D$42)*$I$13)*SUM($I$76:AT76),0)</f>
        <v>0</v>
      </c>
      <c r="AU105" s="86">
        <f>IF(MOD(AO4,Hypothèses!$C$41)=0,((Hypothèses!$D$42)*$I$13)*SUM($I$76:AU76),0)</f>
        <v>0</v>
      </c>
      <c r="AV105" s="86">
        <f>IF(MOD(AP4,Hypothèses!$C$41)=0,((Hypothèses!$D$42)*$I$13)*SUM($I$76:AV76),0)</f>
        <v>1800</v>
      </c>
      <c r="AW105" s="86">
        <f>IF(MOD(AQ4,Hypothèses!$C$41)=0,((Hypothèses!$D$42)*$I$13)*SUM($I$76:AW76),0)</f>
        <v>0</v>
      </c>
      <c r="AX105" s="86">
        <f>IF(MOD(AR4,Hypothèses!$C$41)=0,((Hypothèses!$D$42)*$I$13)*SUM($I$76:AX76),0)</f>
        <v>0</v>
      </c>
      <c r="AY105" s="86">
        <f>IF(MOD(AS4,Hypothèses!$C$41)=0,((Hypothèses!$D$42)*$I$13)*SUM($I$76:AY76),0)</f>
        <v>0</v>
      </c>
      <c r="AZ105" s="86">
        <f>IF(MOD(AT4,Hypothèses!$C$41)=0,((Hypothèses!$D$42)*$I$13)*SUM($I$76:AZ76),0)</f>
        <v>0</v>
      </c>
    </row>
    <row r="106" spans="1:52" hidden="1" outlineLevel="1">
      <c r="A106" s="87" t="s">
        <v>112</v>
      </c>
      <c r="C106" s="246"/>
      <c r="D106" s="246"/>
      <c r="E106" s="246"/>
      <c r="F106" s="246"/>
      <c r="G106" s="246"/>
      <c r="H106" s="246"/>
      <c r="I106" s="246"/>
      <c r="J106" s="86">
        <f>IF(MOD(C4,Hypothèses!$C$41)=0,((Hypothèses!$D$42)*$J$13)*SUM($J$77:J77),0)</f>
        <v>0</v>
      </c>
      <c r="K106" s="86">
        <f>IF(MOD(D4,Hypothèses!$C$41)=0,((Hypothèses!$D$42)*$J$13)*SUM($J$77:K77),0)</f>
        <v>0</v>
      </c>
      <c r="L106" s="86">
        <f>IF(MOD(E4,Hypothèses!$C$41)=0,((Hypothèses!$D$42)*$J$13)*SUM($J$77:L77),0)</f>
        <v>0</v>
      </c>
      <c r="M106" s="86">
        <f>IF(MOD(F4,Hypothèses!$C$41)=0,((Hypothèses!$D$42)*$J$13)*SUM($J$77:M77),0)</f>
        <v>0</v>
      </c>
      <c r="N106" s="86">
        <f>IF(MOD(G4,Hypothèses!$C$41)=0,((Hypothèses!$D$42)*$J$13)*SUM($J$77:N77),0)</f>
        <v>0</v>
      </c>
      <c r="O106" s="86">
        <f>IF(MOD(H4,Hypothèses!$C$41)=0,((Hypothèses!$D$42)*$J$13)*SUM($J$77:O77),0)</f>
        <v>0</v>
      </c>
      <c r="P106" s="86">
        <f>IF(MOD(I4,Hypothèses!$C$41)=0,((Hypothèses!$D$42)*$J$13)*SUM($J$77:P77),0)</f>
        <v>0</v>
      </c>
      <c r="Q106" s="86">
        <f>IF(MOD(J4,Hypothèses!$C$41)=0,((Hypothèses!$D$42)*$J$13)*SUM($J$77:Q77),0)</f>
        <v>0</v>
      </c>
      <c r="R106" s="86">
        <f>IF(MOD(K4,Hypothèses!$C$41)=0,((Hypothèses!$D$42)*$J$13)*SUM($J$77:R77),0)</f>
        <v>0</v>
      </c>
      <c r="S106" s="86">
        <f>IF(MOD(L4,Hypothèses!$C$41)=0,((Hypothèses!$D$42)*$J$13)*SUM($J$77:S77),0)</f>
        <v>0</v>
      </c>
      <c r="T106" s="86">
        <f>IF(MOD(M4,Hypothèses!$C$41)=0,((Hypothèses!$D$42)*$J$13)*SUM($J$77:T77),0)</f>
        <v>0</v>
      </c>
      <c r="U106" s="86">
        <f>IF(MOD(N4,Hypothèses!$C$41)=0,((Hypothèses!$D$42)*$J$13)*SUM($J$77:U77),0)</f>
        <v>0</v>
      </c>
      <c r="V106" s="86">
        <f>IF(MOD(O4,Hypothèses!$C$41)=0,((Hypothèses!$D$42)*$J$13)*SUM($J$77:V77),0)</f>
        <v>0</v>
      </c>
      <c r="W106" s="86">
        <f>IF(MOD(P4,Hypothèses!$C$41)=0,((Hypothèses!$D$42)*$J$13)*SUM($J$77:W77),0)</f>
        <v>0</v>
      </c>
      <c r="X106" s="86">
        <f>IF(MOD(Q4,Hypothèses!$C$41)=0,((Hypothèses!$D$42)*$J$13)*SUM($J$77:X77),0)</f>
        <v>0</v>
      </c>
      <c r="Y106" s="86">
        <f>IF(MOD(R4,Hypothèses!$C$41)=0,((Hypothèses!$D$42)*$J$13)*SUM($J$77:Y77),0)</f>
        <v>0</v>
      </c>
      <c r="Z106" s="86">
        <f>IF(MOD(S4,Hypothèses!$C$41)=0,((Hypothèses!$D$42)*$J$13)*SUM($J$77:Z77),0)</f>
        <v>0</v>
      </c>
      <c r="AA106" s="86">
        <f>IF(MOD(T4,Hypothèses!$C$41)=0,((Hypothèses!$D$42)*$J$13)*SUM($J$77:AA77),0)</f>
        <v>0</v>
      </c>
      <c r="AB106" s="86">
        <f>IF(MOD(U4,Hypothèses!$C$41)=0,((Hypothèses!$D$42)*$J$13)*SUM($J$77:AB77),0)</f>
        <v>0</v>
      </c>
      <c r="AC106" s="86">
        <f>IF(MOD(V4,Hypothèses!$C$41)=0,((Hypothèses!$D$42)*$J$13)*SUM($J$77:AC77),0)</f>
        <v>1600</v>
      </c>
      <c r="AD106" s="86">
        <f>IF(MOD(W4,Hypothèses!$C$41)=0,((Hypothèses!$D$42)*$J$13)*SUM($J$77:AD77),0)</f>
        <v>0</v>
      </c>
      <c r="AE106" s="86">
        <f>IF(MOD(X4,Hypothèses!$C$41)=0,((Hypothèses!$D$42)*$J$13)*SUM($J$77:AE77),0)</f>
        <v>0</v>
      </c>
      <c r="AF106" s="86">
        <f>IF(MOD(Y4,Hypothèses!$C$41)=0,((Hypothèses!$D$42)*$J$13)*SUM($J$77:AF77),0)</f>
        <v>0</v>
      </c>
      <c r="AG106" s="86">
        <f>IF(MOD(Z4,Hypothèses!$C$41)=0,((Hypothèses!$D$42)*$J$13)*SUM($J$77:AG77),0)</f>
        <v>0</v>
      </c>
      <c r="AH106" s="86">
        <f>IF(MOD(AA4,Hypothèses!$C$41)=0,((Hypothèses!$D$42)*$J$13)*SUM($J$77:AH77),0)</f>
        <v>0</v>
      </c>
      <c r="AI106" s="86">
        <f>IF(MOD(AB4,Hypothèses!$C$41)=0,((Hypothèses!$D$42)*$J$13)*SUM($J$77:AI77),0)</f>
        <v>0</v>
      </c>
      <c r="AJ106" s="86">
        <f>IF(MOD(AC4,Hypothèses!$C$41)=0,((Hypothèses!$D$42)*$J$13)*SUM($J$77:AJ77),0)</f>
        <v>0</v>
      </c>
      <c r="AK106" s="86">
        <f>IF(MOD(AD4,Hypothèses!$C$41)=0,((Hypothèses!$D$42)*$J$13)*SUM($J$77:AK77),0)</f>
        <v>0</v>
      </c>
      <c r="AL106" s="86">
        <f>IF(MOD(AE4,Hypothèses!$C$41)=0,((Hypothèses!$D$42)*$J$13)*SUM($J$77:AL77),0)</f>
        <v>0</v>
      </c>
      <c r="AM106" s="86">
        <f>IF(MOD(AF4,Hypothèses!$C$41)=0,((Hypothèses!$D$42)*$J$13)*SUM($J$77:AM77),0)</f>
        <v>0</v>
      </c>
      <c r="AN106" s="86">
        <f>IF(MOD(AG4,Hypothèses!$C$41)=0,((Hypothèses!$D$42)*$J$13)*SUM($J$77:AN77),0)</f>
        <v>0</v>
      </c>
      <c r="AO106" s="86">
        <f>IF(MOD(AH4,Hypothèses!$C$41)=0,((Hypothèses!$D$42)*$J$13)*SUM($J$77:AO77),0)</f>
        <v>0</v>
      </c>
      <c r="AP106" s="86">
        <f>IF(MOD(AI4,Hypothèses!$C$41)=0,((Hypothèses!$D$42)*$J$13)*SUM($J$77:AP77),0)</f>
        <v>0</v>
      </c>
      <c r="AQ106" s="86">
        <f>IF(MOD(AJ4,Hypothèses!$C$41)=0,((Hypothèses!$D$42)*$J$13)*SUM($J$77:AQ77),0)</f>
        <v>0</v>
      </c>
      <c r="AR106" s="86">
        <f>IF(MOD(AK4,Hypothèses!$C$41)=0,((Hypothèses!$D$42)*$J$13)*SUM($J$77:AR77),0)</f>
        <v>0</v>
      </c>
      <c r="AS106" s="86">
        <f>IF(MOD(AL4,Hypothèses!$C$41)=0,((Hypothèses!$D$42)*$J$13)*SUM($J$77:AS77),0)</f>
        <v>0</v>
      </c>
      <c r="AT106" s="86">
        <f>IF(MOD(AM4,Hypothèses!$C$41)=0,((Hypothèses!$D$42)*$J$13)*SUM($J$77:AT77),0)</f>
        <v>0</v>
      </c>
      <c r="AU106" s="86">
        <f>IF(MOD(AN4,Hypothèses!$C$41)=0,((Hypothèses!$D$42)*$J$13)*SUM($J$77:AU77),0)</f>
        <v>0</v>
      </c>
      <c r="AV106" s="86">
        <f>IF(MOD(AO4,Hypothèses!$C$41)=0,((Hypothèses!$D$42)*$J$13)*SUM($J$77:AV77),0)</f>
        <v>0</v>
      </c>
      <c r="AW106" s="86">
        <f>IF(MOD(AP4,Hypothèses!$C$41)=0,((Hypothèses!$D$42)*$J$13)*SUM($J$77:AW77),0)</f>
        <v>1600</v>
      </c>
      <c r="AX106" s="86">
        <f>IF(MOD(AQ4,Hypothèses!$C$41)=0,((Hypothèses!$D$42)*$J$13)*SUM($J$77:AX77),0)</f>
        <v>0</v>
      </c>
      <c r="AY106" s="86">
        <f>IF(MOD(AR4,Hypothèses!$C$41)=0,((Hypothèses!$D$42)*$J$13)*SUM($J$77:AY77),0)</f>
        <v>0</v>
      </c>
      <c r="AZ106" s="86">
        <f>IF(MOD(AS4,Hypothèses!$C$41)=0,((Hypothèses!$D$42)*$J$13)*SUM($J$77:AZ77),0)</f>
        <v>0</v>
      </c>
    </row>
    <row r="107" spans="1:52" hidden="1" outlineLevel="1">
      <c r="A107" s="87" t="s">
        <v>113</v>
      </c>
      <c r="C107" s="246"/>
      <c r="D107" s="246"/>
      <c r="E107" s="246"/>
      <c r="F107" s="246"/>
      <c r="G107" s="246"/>
      <c r="H107" s="246"/>
      <c r="I107" s="246"/>
      <c r="J107" s="246"/>
      <c r="K107" s="86">
        <f>IF(MOD(C4,Hypothèses!$C$41)=0,((Hypothèses!$D$42)*$K$13)*SUM($K$78:K78),0)</f>
        <v>0</v>
      </c>
      <c r="L107" s="86">
        <f>IF(MOD(D4,Hypothèses!$C$41)=0,((Hypothèses!$D$42)*$K$13)*SUM($K$78:L78),0)</f>
        <v>0</v>
      </c>
      <c r="M107" s="86">
        <f>IF(MOD(E4,Hypothèses!$C$41)=0,((Hypothèses!$D$42)*$K$13)*SUM($K$78:M78),0)</f>
        <v>0</v>
      </c>
      <c r="N107" s="86">
        <f>IF(MOD(F4,Hypothèses!$C$41)=0,((Hypothèses!$D$42)*$K$13)*SUM($K$78:N78),0)</f>
        <v>0</v>
      </c>
      <c r="O107" s="86">
        <f>IF(MOD(G4,Hypothèses!$C$41)=0,((Hypothèses!$D$42)*$K$13)*SUM($K$78:O78),0)</f>
        <v>0</v>
      </c>
      <c r="P107" s="86">
        <f>IF(MOD(H4,Hypothèses!$C$41)=0,((Hypothèses!$D$42)*$K$13)*SUM($K$78:P78),0)</f>
        <v>0</v>
      </c>
      <c r="Q107" s="86">
        <f>IF(MOD(I4,Hypothèses!$C$41)=0,((Hypothèses!$D$42)*$K$13)*SUM($K$78:Q78),0)</f>
        <v>0</v>
      </c>
      <c r="R107" s="86">
        <f>IF(MOD(J4,Hypothèses!$C$41)=0,((Hypothèses!$D$42)*$K$13)*SUM($K$78:R78),0)</f>
        <v>0</v>
      </c>
      <c r="S107" s="86">
        <f>IF(MOD(K4,Hypothèses!$C$41)=0,((Hypothèses!$D$42)*$K$13)*SUM($K$78:S78),0)</f>
        <v>0</v>
      </c>
      <c r="T107" s="86">
        <f>IF(MOD(L4,Hypothèses!$C$41)=0,((Hypothèses!$D$42)*$K$13)*SUM($K$78:T78),0)</f>
        <v>0</v>
      </c>
      <c r="U107" s="86">
        <f>IF(MOD(M4,Hypothèses!$C$41)=0,((Hypothèses!$D$42)*$K$13)*SUM($K$78:U78),0)</f>
        <v>0</v>
      </c>
      <c r="V107" s="86">
        <f>IF(MOD(N4,Hypothèses!$C$41)=0,((Hypothèses!$D$42)*$K$13)*SUM($K$78:V78),0)</f>
        <v>0</v>
      </c>
      <c r="W107" s="86">
        <f>IF(MOD(O4,Hypothèses!$C$41)=0,((Hypothèses!$D$42)*$K$13)*SUM($K$78:W78),0)</f>
        <v>0</v>
      </c>
      <c r="X107" s="86">
        <f>IF(MOD(P4,Hypothèses!$C$41)=0,((Hypothèses!$D$42)*$K$13)*SUM($K$78:X78),0)</f>
        <v>0</v>
      </c>
      <c r="Y107" s="86">
        <f>IF(MOD(Q4,Hypothèses!$C$41)=0,((Hypothèses!$D$42)*$K$13)*SUM($K$78:Y78),0)</f>
        <v>0</v>
      </c>
      <c r="Z107" s="86">
        <f>IF(MOD(R4,Hypothèses!$C$41)=0,((Hypothèses!$D$42)*$K$13)*SUM($K$78:Z78),0)</f>
        <v>0</v>
      </c>
      <c r="AA107" s="86">
        <f>IF(MOD(S4,Hypothèses!$C$41)=0,((Hypothèses!$D$42)*$K$13)*SUM($K$78:AA78),0)</f>
        <v>0</v>
      </c>
      <c r="AB107" s="86">
        <f>IF(MOD(T4,Hypothèses!$C$41)=0,((Hypothèses!$D$42)*$K$13)*SUM($K$78:AB78),0)</f>
        <v>0</v>
      </c>
      <c r="AC107" s="86">
        <f>IF(MOD(U4,Hypothèses!$C$41)=0,((Hypothèses!$D$42)*$K$13)*SUM($K$78:AC78),0)</f>
        <v>0</v>
      </c>
      <c r="AD107" s="86">
        <f>IF(MOD(V4,Hypothèses!$C$41)=0,((Hypothèses!$D$42)*$K$13)*SUM($K$78:AD78),0)</f>
        <v>600</v>
      </c>
      <c r="AE107" s="86">
        <f>IF(MOD(W4,Hypothèses!$C$41)=0,((Hypothèses!$D$42)*$K$13)*SUM($K$78:AE78),0)</f>
        <v>0</v>
      </c>
      <c r="AF107" s="86">
        <f>IF(MOD(X4,Hypothèses!$C$41)=0,((Hypothèses!$D$42)*$K$13)*SUM($K$78:AF78),0)</f>
        <v>0</v>
      </c>
      <c r="AG107" s="86">
        <f>IF(MOD(Y4,Hypothèses!$C$41)=0,((Hypothèses!$D$42)*$K$13)*SUM($K$78:AG78),0)</f>
        <v>0</v>
      </c>
      <c r="AH107" s="86">
        <f>IF(MOD(Z4,Hypothèses!$C$41)=0,((Hypothèses!$D$42)*$K$13)*SUM($K$78:AH78),0)</f>
        <v>0</v>
      </c>
      <c r="AI107" s="86">
        <f>IF(MOD(AA4,Hypothèses!$C$41)=0,((Hypothèses!$D$42)*$K$13)*SUM($K$78:AI78),0)</f>
        <v>0</v>
      </c>
      <c r="AJ107" s="86">
        <f>IF(MOD(AB4,Hypothèses!$C$41)=0,((Hypothèses!$D$42)*$K$13)*SUM($K$78:AJ78),0)</f>
        <v>0</v>
      </c>
      <c r="AK107" s="86">
        <f>IF(MOD(AC4,Hypothèses!$C$41)=0,((Hypothèses!$D$42)*$K$13)*SUM($K$78:AK78),0)</f>
        <v>0</v>
      </c>
      <c r="AL107" s="86">
        <f>IF(MOD(AD4,Hypothèses!$C$41)=0,((Hypothèses!$D$42)*$K$13)*SUM($K$78:AL78),0)</f>
        <v>0</v>
      </c>
      <c r="AM107" s="86">
        <f>IF(MOD(AE4,Hypothèses!$C$41)=0,((Hypothèses!$D$42)*$K$13)*SUM($K$78:AM78),0)</f>
        <v>0</v>
      </c>
      <c r="AN107" s="86">
        <f>IF(MOD(AF4,Hypothèses!$C$41)=0,((Hypothèses!$D$42)*$K$13)*SUM($K$78:AN78),0)</f>
        <v>0</v>
      </c>
      <c r="AO107" s="86">
        <f>IF(MOD(AG4,Hypothèses!$C$41)=0,((Hypothèses!$D$42)*$K$13)*SUM($K$78:AO78),0)</f>
        <v>0</v>
      </c>
      <c r="AP107" s="86">
        <f>IF(MOD(AH4,Hypothèses!$C$41)=0,((Hypothèses!$D$42)*$K$13)*SUM($K$78:AP78),0)</f>
        <v>0</v>
      </c>
      <c r="AQ107" s="86">
        <f>IF(MOD(AI4,Hypothèses!$C$41)=0,((Hypothèses!$D$42)*$K$13)*SUM($K$78:AQ78),0)</f>
        <v>0</v>
      </c>
      <c r="AR107" s="86">
        <f>IF(MOD(AJ4,Hypothèses!$C$41)=0,((Hypothèses!$D$42)*$K$13)*SUM($K$78:AR78),0)</f>
        <v>0</v>
      </c>
      <c r="AS107" s="86">
        <f>IF(MOD(AK4,Hypothèses!$C$41)=0,((Hypothèses!$D$42)*$K$13)*SUM($K$78:AS78),0)</f>
        <v>0</v>
      </c>
      <c r="AT107" s="86">
        <f>IF(MOD(AL4,Hypothèses!$C$41)=0,((Hypothèses!$D$42)*$K$13)*SUM($K$78:AT78),0)</f>
        <v>0</v>
      </c>
      <c r="AU107" s="86">
        <f>IF(MOD(AM4,Hypothèses!$C$41)=0,((Hypothèses!$D$42)*$K$13)*SUM($K$78:AU78),0)</f>
        <v>0</v>
      </c>
      <c r="AV107" s="86">
        <f>IF(MOD(AN4,Hypothèses!$C$41)=0,((Hypothèses!$D$42)*$K$13)*SUM($K$78:AV78),0)</f>
        <v>0</v>
      </c>
      <c r="AW107" s="86">
        <f>IF(MOD(AO4,Hypothèses!$C$41)=0,((Hypothèses!$D$42)*$K$13)*SUM($K$78:AW78),0)</f>
        <v>0</v>
      </c>
      <c r="AX107" s="86">
        <f>IF(MOD(AP4,Hypothèses!$C$41)=0,((Hypothèses!$D$42)*$K$13)*SUM($K$78:AX78),0)</f>
        <v>600</v>
      </c>
      <c r="AY107" s="86">
        <f>IF(MOD(AQ4,Hypothèses!$C$41)=0,((Hypothèses!$D$42)*$K$13)*SUM($K$78:AY78),0)</f>
        <v>0</v>
      </c>
      <c r="AZ107" s="86">
        <f>IF(MOD(AR4,Hypothèses!$C$41)=0,((Hypothèses!$D$42)*$K$13)*SUM($K$78:AZ78),0)</f>
        <v>0</v>
      </c>
    </row>
    <row r="108" spans="1:52" hidden="1" outlineLevel="1">
      <c r="A108" s="87" t="s">
        <v>114</v>
      </c>
      <c r="C108" s="246"/>
      <c r="D108" s="246"/>
      <c r="E108" s="246"/>
      <c r="F108" s="246"/>
      <c r="G108" s="246"/>
      <c r="H108" s="246"/>
      <c r="I108" s="246"/>
      <c r="J108" s="246"/>
      <c r="K108" s="246"/>
      <c r="L108" s="86">
        <f>IF(MOD(C4,Hypothèses!$C$41)=0,((Hypothèses!$D$42)*$L$13)*SUM($L$79:L79),0)</f>
        <v>0</v>
      </c>
      <c r="M108" s="86">
        <f>IF(MOD(D4,Hypothèses!$C$41)=0,((Hypothèses!$D$42)*$L$13)*SUM($L$79:M79),0)</f>
        <v>0</v>
      </c>
      <c r="N108" s="86">
        <f>IF(MOD(E4,Hypothèses!$C$41)=0,((Hypothèses!$D$42)*$L$13)*SUM($L$79:N79),0)</f>
        <v>0</v>
      </c>
      <c r="O108" s="86">
        <f>IF(MOD(F4,Hypothèses!$C$41)=0,((Hypothèses!$D$42)*$L$13)*SUM($L$79:O79),0)</f>
        <v>0</v>
      </c>
      <c r="P108" s="86">
        <f>IF(MOD(G4,Hypothèses!$C$41)=0,((Hypothèses!$D$42)*$L$13)*SUM($L$79:P79),0)</f>
        <v>0</v>
      </c>
      <c r="Q108" s="86">
        <f>IF(MOD(H4,Hypothèses!$C$41)=0,((Hypothèses!$D$42)*$L$13)*SUM($L$79:Q79),0)</f>
        <v>0</v>
      </c>
      <c r="R108" s="86">
        <f>IF(MOD(I4,Hypothèses!$C$41)=0,((Hypothèses!$D$42)*$L$13)*SUM($L$79:R79),0)</f>
        <v>0</v>
      </c>
      <c r="S108" s="86">
        <f>IF(MOD(J4,Hypothèses!$C$41)=0,((Hypothèses!$D$42)*$L$13)*SUM($L$79:S79),0)</f>
        <v>0</v>
      </c>
      <c r="T108" s="86">
        <f>IF(MOD(K4,Hypothèses!$C$41)=0,((Hypothèses!$D$42)*$L$13)*SUM($L$79:T79),0)</f>
        <v>0</v>
      </c>
      <c r="U108" s="86">
        <f>IF(MOD(L4,Hypothèses!$C$41)=0,((Hypothèses!$D$42)*$L$13)*SUM($L$79:U79),0)</f>
        <v>0</v>
      </c>
      <c r="V108" s="86">
        <f>IF(MOD(M4,Hypothèses!$C$41)=0,((Hypothèses!$D$42)*$L$13)*SUM($L$79:V79),0)</f>
        <v>0</v>
      </c>
      <c r="W108" s="86">
        <f>IF(MOD(N4,Hypothèses!$C$41)=0,((Hypothèses!$D$42)*$L$13)*SUM($L$79:W79),0)</f>
        <v>0</v>
      </c>
      <c r="X108" s="86">
        <f>IF(MOD(O4,Hypothèses!$C$41)=0,((Hypothèses!$D$42)*$L$13)*SUM($L$79:X79),0)</f>
        <v>0</v>
      </c>
      <c r="Y108" s="86">
        <f>IF(MOD(P4,Hypothèses!$C$41)=0,((Hypothèses!$D$42)*$L$13)*SUM($L$79:Y79),0)</f>
        <v>0</v>
      </c>
      <c r="Z108" s="86">
        <f>IF(MOD(Q4,Hypothèses!$C$41)=0,((Hypothèses!$D$42)*$L$13)*SUM($L$79:Z79),0)</f>
        <v>0</v>
      </c>
      <c r="AA108" s="86">
        <f>IF(MOD(R4,Hypothèses!$C$41)=0,((Hypothèses!$D$42)*$L$13)*SUM($L$79:AA79),0)</f>
        <v>0</v>
      </c>
      <c r="AB108" s="86">
        <f>IF(MOD(S4,Hypothèses!$C$41)=0,((Hypothèses!$D$42)*$L$13)*SUM($L$79:AB79),0)</f>
        <v>0</v>
      </c>
      <c r="AC108" s="86">
        <f>IF(MOD(T4,Hypothèses!$C$41)=0,((Hypothèses!$D$42)*$L$13)*SUM($L$79:AC79),0)</f>
        <v>0</v>
      </c>
      <c r="AD108" s="86">
        <f>IF(MOD(U4,Hypothèses!$C$41)=0,((Hypothèses!$D$42)*$L$13)*SUM($L$79:AD79),0)</f>
        <v>0</v>
      </c>
      <c r="AE108" s="86">
        <f>IF(MOD(V4,Hypothèses!$C$41)=0,((Hypothèses!$D$42)*$L$13)*SUM($L$79:AE79),0)</f>
        <v>0</v>
      </c>
      <c r="AF108" s="86">
        <f>IF(MOD(W4,Hypothèses!$C$41)=0,((Hypothèses!$D$42)*$L$13)*SUM($L$79:AF79),0)</f>
        <v>0</v>
      </c>
      <c r="AG108" s="86">
        <f>IF(MOD(X4,Hypothèses!$C$41)=0,((Hypothèses!$D$42)*$L$13)*SUM($L$79:AG79),0)</f>
        <v>0</v>
      </c>
      <c r="AH108" s="86">
        <f>IF(MOD(Y4,Hypothèses!$C$41)=0,((Hypothèses!$D$42)*$L$13)*SUM($L$79:AH79),0)</f>
        <v>0</v>
      </c>
      <c r="AI108" s="86">
        <f>IF(MOD(Z4,Hypothèses!$C$41)=0,((Hypothèses!$D$42)*$L$13)*SUM($L$79:AI79),0)</f>
        <v>0</v>
      </c>
      <c r="AJ108" s="86">
        <f>IF(MOD(AA4,Hypothèses!$C$41)=0,((Hypothèses!$D$42)*$L$13)*SUM($L$79:AJ79),0)</f>
        <v>0</v>
      </c>
      <c r="AK108" s="86">
        <f>IF(MOD(AB4,Hypothèses!$C$41)=0,((Hypothèses!$D$42)*$L$13)*SUM($L$79:AK79),0)</f>
        <v>0</v>
      </c>
      <c r="AL108" s="86">
        <f>IF(MOD(AC4,Hypothèses!$C$41)=0,((Hypothèses!$D$42)*$L$13)*SUM($L$79:AL79),0)</f>
        <v>0</v>
      </c>
      <c r="AM108" s="86">
        <f>IF(MOD(AD4,Hypothèses!$C$41)=0,((Hypothèses!$D$42)*$L$13)*SUM($L$79:AM79),0)</f>
        <v>0</v>
      </c>
      <c r="AN108" s="86">
        <f>IF(MOD(AE4,Hypothèses!$C$41)=0,((Hypothèses!$D$42)*$L$13)*SUM($L$79:AN79),0)</f>
        <v>0</v>
      </c>
      <c r="AO108" s="86">
        <f>IF(MOD(AF4,Hypothèses!$C$41)=0,((Hypothèses!$D$42)*$L$13)*SUM($L$79:AO79),0)</f>
        <v>0</v>
      </c>
      <c r="AP108" s="86">
        <f>IF(MOD(AG4,Hypothèses!$C$41)=0,((Hypothèses!$D$42)*$L$13)*SUM($L$79:AP79),0)</f>
        <v>0</v>
      </c>
      <c r="AQ108" s="86">
        <f>IF(MOD(AH4,Hypothèses!$C$41)=0,((Hypothèses!$D$42)*$L$13)*SUM($L$79:AQ79),0)</f>
        <v>0</v>
      </c>
      <c r="AR108" s="86">
        <f>IF(MOD(AI4,Hypothèses!$C$41)=0,((Hypothèses!$D$42)*$L$13)*SUM($L$79:AR79),0)</f>
        <v>0</v>
      </c>
      <c r="AS108" s="86">
        <f>IF(MOD(AJ4,Hypothèses!$C$41)=0,((Hypothèses!$D$42)*$L$13)*SUM($L$79:AS79),0)</f>
        <v>0</v>
      </c>
      <c r="AT108" s="86">
        <f>IF(MOD(AK4,Hypothèses!$C$41)=0,((Hypothèses!$D$42)*$L$13)*SUM($L$79:AT79),0)</f>
        <v>0</v>
      </c>
      <c r="AU108" s="86">
        <f>IF(MOD(AL4,Hypothèses!$C$41)=0,((Hypothèses!$D$42)*$L$13)*SUM($L$79:AU79),0)</f>
        <v>0</v>
      </c>
      <c r="AV108" s="86">
        <f>IF(MOD(AM4,Hypothèses!$C$41)=0,((Hypothèses!$D$42)*$L$13)*SUM($L$79:AV79),0)</f>
        <v>0</v>
      </c>
      <c r="AW108" s="86">
        <f>IF(MOD(AN4,Hypothèses!$C$41)=0,((Hypothèses!$D$42)*$L$13)*SUM($L$79:AW79),0)</f>
        <v>0</v>
      </c>
      <c r="AX108" s="86">
        <f>IF(MOD(AO4,Hypothèses!$C$41)=0,((Hypothèses!$D$42)*$L$13)*SUM($L$79:AX79),0)</f>
        <v>0</v>
      </c>
      <c r="AY108" s="86">
        <f>IF(MOD(AP4,Hypothèses!$C$41)=0,((Hypothèses!$D$42)*$L$13)*SUM($L$79:AY79),0)</f>
        <v>0</v>
      </c>
      <c r="AZ108" s="86">
        <f>IF(MOD(AQ4,Hypothèses!$C$41)=0,((Hypothèses!$D$42)*$L$13)*SUM($L$79:AZ79),0)</f>
        <v>0</v>
      </c>
    </row>
    <row r="109" spans="1:52" collapsed="1"/>
    <row r="110" spans="1:52">
      <c r="A110" s="243" t="s">
        <v>180</v>
      </c>
      <c r="B110" s="68"/>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row>
    <row r="111" spans="1:52" hidden="1" outlineLevel="1">
      <c r="B111" s="244"/>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c r="AG111" s="85"/>
      <c r="AH111" s="85"/>
      <c r="AI111" s="85"/>
      <c r="AJ111" s="85"/>
      <c r="AK111" s="85"/>
      <c r="AL111" s="85"/>
      <c r="AM111" s="85"/>
      <c r="AN111" s="85"/>
      <c r="AO111" s="85"/>
      <c r="AP111" s="85"/>
      <c r="AQ111" s="85"/>
      <c r="AR111" s="85"/>
      <c r="AS111" s="85"/>
      <c r="AT111" s="85"/>
      <c r="AU111" s="85"/>
      <c r="AV111" s="85"/>
      <c r="AW111" s="85"/>
      <c r="AX111" s="85"/>
      <c r="AY111" s="85"/>
      <c r="AZ111" s="85"/>
    </row>
    <row r="112" spans="1:52" hidden="1" outlineLevel="1">
      <c r="A112" s="151" t="s">
        <v>65</v>
      </c>
      <c r="B112" s="244"/>
      <c r="C112" s="85">
        <f t="shared" ref="C112:AH112" ca="1" si="68">SUM(C19:C21)</f>
        <v>113600</v>
      </c>
      <c r="D112" s="85">
        <f t="shared" ca="1" si="68"/>
        <v>227800</v>
      </c>
      <c r="E112" s="85">
        <f t="shared" ca="1" si="68"/>
        <v>304800</v>
      </c>
      <c r="F112" s="85">
        <f t="shared" ca="1" si="68"/>
        <v>357700</v>
      </c>
      <c r="G112" s="85">
        <f t="shared" ca="1" si="68"/>
        <v>1997969.4924414966</v>
      </c>
      <c r="H112" s="85">
        <f t="shared" ca="1" si="68"/>
        <v>695000</v>
      </c>
      <c r="I112" s="85">
        <f t="shared" ca="1" si="68"/>
        <v>561600</v>
      </c>
      <c r="J112" s="85">
        <f t="shared" ca="1" si="68"/>
        <v>3449938.2028766992</v>
      </c>
      <c r="K112" s="85">
        <f t="shared" ca="1" si="68"/>
        <v>441000.00000000006</v>
      </c>
      <c r="L112" s="85">
        <f t="shared" ca="1" si="68"/>
        <v>197100.00000000003</v>
      </c>
      <c r="M112" s="85">
        <f t="shared" ca="1" si="68"/>
        <v>91800.000000000015</v>
      </c>
      <c r="N112" s="85">
        <f t="shared" ca="1" si="68"/>
        <v>3696099.3577226708</v>
      </c>
      <c r="O112" s="85">
        <f t="shared" ca="1" si="68"/>
        <v>10800</v>
      </c>
      <c r="P112" s="85">
        <f t="shared" ca="1" si="68"/>
        <v>0</v>
      </c>
      <c r="Q112" s="85">
        <f t="shared" ca="1" si="68"/>
        <v>0</v>
      </c>
      <c r="R112" s="85">
        <f t="shared" ca="1" si="68"/>
        <v>0</v>
      </c>
      <c r="S112" s="85">
        <f t="shared" ca="1" si="68"/>
        <v>0</v>
      </c>
      <c r="T112" s="85">
        <f t="shared" ca="1" si="68"/>
        <v>0</v>
      </c>
      <c r="U112" s="85">
        <f t="shared" ca="1" si="68"/>
        <v>0</v>
      </c>
      <c r="V112" s="85">
        <f t="shared" ca="1" si="68"/>
        <v>1600</v>
      </c>
      <c r="W112" s="85">
        <f t="shared" ca="1" si="68"/>
        <v>2600</v>
      </c>
      <c r="X112" s="85">
        <f t="shared" ca="1" si="68"/>
        <v>3000</v>
      </c>
      <c r="Y112" s="85">
        <f t="shared" ca="1" si="68"/>
        <v>3200</v>
      </c>
      <c r="Z112" s="85">
        <f t="shared" ca="1" si="68"/>
        <v>3000</v>
      </c>
      <c r="AA112" s="85">
        <f t="shared" ca="1" si="68"/>
        <v>2600</v>
      </c>
      <c r="AB112" s="85">
        <f t="shared" ca="1" si="68"/>
        <v>1800</v>
      </c>
      <c r="AC112" s="85">
        <f t="shared" ca="1" si="68"/>
        <v>1600</v>
      </c>
      <c r="AD112" s="85">
        <f t="shared" ca="1" si="68"/>
        <v>600</v>
      </c>
      <c r="AE112" s="85">
        <f t="shared" ca="1" si="68"/>
        <v>0</v>
      </c>
      <c r="AF112" s="85">
        <f t="shared" ca="1" si="68"/>
        <v>0</v>
      </c>
      <c r="AG112" s="85">
        <f t="shared" ca="1" si="68"/>
        <v>0</v>
      </c>
      <c r="AH112" s="85">
        <f t="shared" ca="1" si="68"/>
        <v>0</v>
      </c>
      <c r="AI112" s="85">
        <f t="shared" ref="AI112:AZ112" ca="1" si="69">SUM(AI19:AI21)</f>
        <v>0</v>
      </c>
      <c r="AJ112" s="85">
        <f t="shared" ca="1" si="69"/>
        <v>0</v>
      </c>
      <c r="AK112" s="85">
        <f t="shared" ca="1" si="69"/>
        <v>0</v>
      </c>
      <c r="AL112" s="85">
        <f t="shared" ca="1" si="69"/>
        <v>0</v>
      </c>
      <c r="AM112" s="85">
        <f t="shared" ca="1" si="69"/>
        <v>0</v>
      </c>
      <c r="AN112" s="85">
        <f t="shared" ca="1" si="69"/>
        <v>0</v>
      </c>
      <c r="AO112" s="85">
        <f t="shared" ca="1" si="69"/>
        <v>0</v>
      </c>
      <c r="AP112" s="85">
        <f t="shared" ca="1" si="69"/>
        <v>1600</v>
      </c>
      <c r="AQ112" s="85">
        <f t="shared" ca="1" si="69"/>
        <v>2600</v>
      </c>
      <c r="AR112" s="85">
        <f t="shared" ca="1" si="69"/>
        <v>3000</v>
      </c>
      <c r="AS112" s="85">
        <f t="shared" ca="1" si="69"/>
        <v>3200</v>
      </c>
      <c r="AT112" s="85">
        <f t="shared" ca="1" si="69"/>
        <v>3000</v>
      </c>
      <c r="AU112" s="85">
        <f t="shared" ca="1" si="69"/>
        <v>2600</v>
      </c>
      <c r="AV112" s="85">
        <f t="shared" ca="1" si="69"/>
        <v>1800</v>
      </c>
      <c r="AW112" s="85">
        <f t="shared" ca="1" si="69"/>
        <v>1600</v>
      </c>
      <c r="AX112" s="85">
        <f t="shared" ca="1" si="69"/>
        <v>600</v>
      </c>
      <c r="AY112" s="85">
        <f t="shared" ca="1" si="69"/>
        <v>0</v>
      </c>
      <c r="AZ112" s="85">
        <f t="shared" ca="1" si="69"/>
        <v>0</v>
      </c>
    </row>
    <row r="113" spans="1:52" hidden="1" outlineLevel="1">
      <c r="A113" s="151" t="s">
        <v>58</v>
      </c>
      <c r="B113" s="244"/>
      <c r="C113" s="85">
        <f>C18*12*'Revenus récurrents'!$C$3</f>
        <v>93.480716103343127</v>
      </c>
      <c r="D113" s="85">
        <f>D18*12*'Revenus récurrents'!$C$3</f>
        <v>1019.1411210271181</v>
      </c>
      <c r="E113" s="85">
        <f>E18*12*'Revenus récurrents'!$C$3</f>
        <v>4632.6649013186807</v>
      </c>
      <c r="F113" s="85">
        <f>F18*12*'Revenus récurrents'!$C$3</f>
        <v>13890.173248295619</v>
      </c>
      <c r="G113" s="85">
        <f>G18*12*'Revenus récurrents'!$C$3</f>
        <v>30385.782898701593</v>
      </c>
      <c r="H113" s="85">
        <f>H18*12*'Revenus récurrents'!$C$3</f>
        <v>53625.682817744942</v>
      </c>
      <c r="I113" s="85">
        <f>I18*12*'Revenus récurrents'!$C$3</f>
        <v>80910.052470544717</v>
      </c>
      <c r="J113" s="85">
        <f>J18*12*'Revenus récurrents'!$C$3</f>
        <v>107884.40197013703</v>
      </c>
      <c r="K113" s="85">
        <f>K18*12*'Revenus récurrents'!$C$3</f>
        <v>132055.01571813875</v>
      </c>
      <c r="L113" s="85">
        <f>L18*12*'Revenus récurrents'!$C$3</f>
        <v>151286.37886297976</v>
      </c>
      <c r="M113" s="85">
        <f>M18*12*'Revenus récurrents'!$C$3</f>
        <v>164951.50878610823</v>
      </c>
      <c r="N113" s="85">
        <f>N18*12*'Revenus récurrents'!$C$3</f>
        <v>174253.01586423742</v>
      </c>
      <c r="O113" s="85">
        <f>O18*12*'Revenus récurrents'!$C$3</f>
        <v>179546.72538288197</v>
      </c>
      <c r="P113" s="85">
        <f>P18*12*'Revenus récurrents'!$C$3</f>
        <v>183261.84400471309</v>
      </c>
      <c r="Q113" s="85">
        <f>Q18*12*'Revenus récurrents'!$C$3</f>
        <v>186764.88861392823</v>
      </c>
      <c r="R113" s="85">
        <f>R18*12*'Revenus récurrents'!$C$3</f>
        <v>189412.04398486976</v>
      </c>
      <c r="S113" s="85">
        <f>S18*12*'Revenus récurrents'!$C$3</f>
        <v>192141.05132216038</v>
      </c>
      <c r="T113" s="85">
        <f>T18*12*'Revenus récurrents'!$C$3</f>
        <v>194391.21002973622</v>
      </c>
      <c r="U113" s="85">
        <f>U18*12*'Revenus récurrents'!$C$3</f>
        <v>196495.939143814</v>
      </c>
      <c r="V113" s="85">
        <f>V18*12*'Revenus récurrents'!$C$3</f>
        <v>198404.77641839837</v>
      </c>
      <c r="W113" s="85">
        <f>W18*12*'Revenus récurrents'!$C$3</f>
        <v>199837.87922980016</v>
      </c>
      <c r="X113" s="85">
        <f>X18*12*'Revenus récurrents'!$C$3</f>
        <v>201361.92672012706</v>
      </c>
      <c r="Y113" s="85">
        <f>Y18*12*'Revenus récurrents'!$C$3</f>
        <v>201951.21171753248</v>
      </c>
      <c r="Z113" s="85">
        <f>Z18*12*'Revenus récurrents'!$C$3</f>
        <v>201951.21171753248</v>
      </c>
      <c r="AA113" s="85">
        <f>AA18*12*'Revenus récurrents'!$C$3</f>
        <v>201951.21171753248</v>
      </c>
      <c r="AB113" s="85">
        <f>AB18*12*'Revenus récurrents'!$C$3</f>
        <v>201951.21171753248</v>
      </c>
      <c r="AC113" s="85">
        <f>AC18*12*'Revenus récurrents'!$C$3</f>
        <v>201951.21171753248</v>
      </c>
      <c r="AD113" s="85">
        <f>AD18*12*'Revenus récurrents'!$C$3</f>
        <v>201951.21171753248</v>
      </c>
      <c r="AE113" s="85">
        <f>AE18*12*'Revenus récurrents'!$C$3</f>
        <v>201951.21171753248</v>
      </c>
      <c r="AF113" s="85">
        <f>AF18*12*'Revenus récurrents'!$C$3</f>
        <v>201951.21171753248</v>
      </c>
      <c r="AG113" s="85">
        <f>AG18*12*'Revenus récurrents'!$C$3</f>
        <v>201951.21171753248</v>
      </c>
      <c r="AH113" s="85">
        <f>AH18*12*'Revenus récurrents'!$C$3</f>
        <v>201951.21171753248</v>
      </c>
      <c r="AI113" s="85">
        <f>AI18*12*'Revenus récurrents'!$C$3</f>
        <v>201951.21171753248</v>
      </c>
      <c r="AJ113" s="85">
        <f>AJ18*12*'Revenus récurrents'!$C$3</f>
        <v>201951.21171753248</v>
      </c>
      <c r="AK113" s="85">
        <f>AK18*12*'Revenus récurrents'!$C$3</f>
        <v>201951.21171753248</v>
      </c>
      <c r="AL113" s="85">
        <f>AL18*12*'Revenus récurrents'!$C$3</f>
        <v>201951.21171753248</v>
      </c>
      <c r="AM113" s="85">
        <f>AM18*12*'Revenus récurrents'!$C$3</f>
        <v>201951.21171753248</v>
      </c>
      <c r="AN113" s="85">
        <f>AN18*12*'Revenus récurrents'!$C$3</f>
        <v>201951.21171753248</v>
      </c>
      <c r="AO113" s="85">
        <f>AO18*12*'Revenus récurrents'!$C$3</f>
        <v>201951.21171753248</v>
      </c>
      <c r="AP113" s="85">
        <f>AP18*12*'Revenus récurrents'!$C$3</f>
        <v>201951.21171753248</v>
      </c>
      <c r="AQ113" s="85">
        <f>AQ18*12*'Revenus récurrents'!$C$3</f>
        <v>201951.21171753248</v>
      </c>
      <c r="AR113" s="85">
        <f>AR18*12*'Revenus récurrents'!$C$3</f>
        <v>201951.21171753248</v>
      </c>
      <c r="AS113" s="85">
        <f>AS18*12*'Revenus récurrents'!$C$3</f>
        <v>201951.21171753248</v>
      </c>
      <c r="AT113" s="85">
        <f>AT18*12*'Revenus récurrents'!$C$3</f>
        <v>201951.21171753248</v>
      </c>
      <c r="AU113" s="85">
        <f>AU18*12*'Revenus récurrents'!$C$3</f>
        <v>201951.21171753248</v>
      </c>
      <c r="AV113" s="85">
        <f>AV18*12*'Revenus récurrents'!$C$3</f>
        <v>201951.21171753248</v>
      </c>
      <c r="AW113" s="85">
        <f>AW18*12*'Revenus récurrents'!$C$3</f>
        <v>201951.21171753248</v>
      </c>
      <c r="AX113" s="85">
        <f>AX18*12*'Revenus récurrents'!$C$3</f>
        <v>201951.21171753248</v>
      </c>
      <c r="AY113" s="85">
        <f>AY18*12*'Revenus récurrents'!$C$3</f>
        <v>201951.21171753248</v>
      </c>
      <c r="AZ113" s="85">
        <f>AZ18*12*'Revenus récurrents'!$C$3</f>
        <v>201951.21171753248</v>
      </c>
    </row>
    <row r="114" spans="1:52" hidden="1" outlineLevel="1">
      <c r="A114" s="151" t="s">
        <v>53</v>
      </c>
      <c r="B114" s="244" t="s">
        <v>51</v>
      </c>
      <c r="C114" s="85">
        <f ca="1">-SUMPRODUCT((OFFSET(C112,,,1,Hypothèses!C6)),(OFFSET(C10,,,1,Hypothèses!C6)))</f>
        <v>-5655591.8055608477</v>
      </c>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c r="AK114" s="77"/>
      <c r="AL114" s="77"/>
      <c r="AM114" s="77"/>
      <c r="AN114" s="77"/>
      <c r="AO114" s="77"/>
      <c r="AP114" s="77"/>
      <c r="AQ114" s="77"/>
      <c r="AR114" s="77"/>
      <c r="AS114" s="77"/>
      <c r="AT114" s="77"/>
      <c r="AU114" s="77"/>
      <c r="AV114" s="77"/>
      <c r="AW114" s="77"/>
      <c r="AX114" s="77"/>
      <c r="AY114" s="77"/>
      <c r="AZ114" s="77"/>
    </row>
    <row r="115" spans="1:52" hidden="1" outlineLevel="1">
      <c r="B115" s="244" t="s">
        <v>52</v>
      </c>
      <c r="C115" s="85">
        <f ca="1">SUMPRODUCT((OFFSET(C113,,,1,Hypothèses!C6)),(OFFSET(C10,,,1,Hypothèses!C6)))</f>
        <v>715234.81607930246</v>
      </c>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c r="AL115" s="77"/>
      <c r="AM115" s="77"/>
      <c r="AN115" s="77"/>
      <c r="AO115" s="77"/>
      <c r="AP115" s="77"/>
      <c r="AQ115" s="77"/>
      <c r="AR115" s="77"/>
      <c r="AS115" s="77"/>
      <c r="AT115" s="77"/>
      <c r="AU115" s="77"/>
      <c r="AV115" s="77"/>
      <c r="AW115" s="77"/>
      <c r="AX115" s="77"/>
      <c r="AY115" s="77"/>
      <c r="AZ115" s="77"/>
    </row>
    <row r="116" spans="1:52" collapsed="1">
      <c r="B116" s="244"/>
      <c r="C116" s="85"/>
      <c r="D116" s="77"/>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c r="AG116" s="77"/>
      <c r="AH116" s="77"/>
      <c r="AI116" s="77"/>
      <c r="AJ116" s="77"/>
      <c r="AK116" s="77"/>
      <c r="AL116" s="77"/>
      <c r="AM116" s="77"/>
      <c r="AN116" s="77"/>
      <c r="AO116" s="77"/>
      <c r="AP116" s="77"/>
      <c r="AQ116" s="77"/>
      <c r="AR116" s="77"/>
      <c r="AS116" s="77"/>
      <c r="AT116" s="77"/>
      <c r="AU116" s="77"/>
      <c r="AV116" s="77"/>
      <c r="AW116" s="77"/>
      <c r="AX116" s="77"/>
      <c r="AY116" s="77"/>
      <c r="AZ116" s="77"/>
    </row>
  </sheetData>
  <dataConsolidate/>
  <conditionalFormatting sqref="C28:AZ28">
    <cfRule type="cellIs" dxfId="0" priority="2" operator="greaterThan">
      <formula>1</formula>
    </cfRule>
  </conditionalFormatting>
  <dataValidations disablePrompts="1" count="1">
    <dataValidation allowBlank="1" showDropDown="1" showInputMessage="1" showErrorMessage="1" sqref="N51:V61 P66:P67 N44:AZ50 L62:AZ65 W53:AZ61 G43:AZ43 W66:AZ67 C70:AZ80 C41:D61 E41:AZ41 E42:E61 F42:AZ42 F43:F61 G44:M61 C82:AZ97 Q66:V68 C62:K68 C104:G108 H105:H108 I106:I108 J108:K108 J107 E102:E103 F103 D101:D103 C100:C103"/>
  </dataValidations>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9"/>
  <sheetViews>
    <sheetView zoomScaleNormal="100" workbookViewId="0">
      <pane xSplit="2" ySplit="7" topLeftCell="C8" activePane="bottomRight" state="frozen"/>
      <selection pane="topRight" activeCell="C1" sqref="C1"/>
      <selection pane="bottomLeft" activeCell="A7" sqref="A7"/>
      <selection pane="bottomRight"/>
    </sheetView>
  </sheetViews>
  <sheetFormatPr baseColWidth="10" defaultRowHeight="12.75" outlineLevelRow="1"/>
  <cols>
    <col min="1" max="1" width="46.42578125" style="266" customWidth="1"/>
    <col min="2" max="2" width="26.85546875" style="225" bestFit="1" customWidth="1"/>
    <col min="3" max="15" width="12.42578125" style="225" customWidth="1"/>
    <col min="16" max="52" width="11.7109375" style="225" customWidth="1"/>
    <col min="53" max="16384" width="11.42578125" style="225"/>
  </cols>
  <sheetData>
    <row r="1" spans="1:52" s="76" customFormat="1">
      <c r="A1" s="158"/>
      <c r="B1" s="330" t="s">
        <v>75</v>
      </c>
    </row>
    <row r="2" spans="1:52" s="76" customFormat="1">
      <c r="A2" s="28" t="s">
        <v>196</v>
      </c>
      <c r="B2" s="12" t="str">
        <f>Hypothèses!C131</f>
        <v>Exemple</v>
      </c>
      <c r="C2" s="17">
        <f>Hypothèses!D131</f>
        <v>0.04</v>
      </c>
    </row>
    <row r="3" spans="1:52" s="76" customFormat="1">
      <c r="A3" s="28" t="s">
        <v>192</v>
      </c>
      <c r="B3" s="12" t="str">
        <f>Hypothèses!C128</f>
        <v>Exemple</v>
      </c>
      <c r="C3" s="17">
        <f>Hypothèses!D128</f>
        <v>0.9</v>
      </c>
    </row>
    <row r="4" spans="1:52" s="76" customFormat="1">
      <c r="A4" s="189" t="s">
        <v>233</v>
      </c>
      <c r="B4" s="268"/>
      <c r="C4" s="190">
        <v>1</v>
      </c>
      <c r="D4" s="190">
        <v>2</v>
      </c>
      <c r="E4" s="190">
        <v>3</v>
      </c>
      <c r="F4" s="190">
        <v>4</v>
      </c>
      <c r="G4" s="190">
        <v>5</v>
      </c>
      <c r="H4" s="190">
        <v>6</v>
      </c>
      <c r="I4" s="190">
        <v>7</v>
      </c>
      <c r="J4" s="190">
        <v>8</v>
      </c>
      <c r="K4" s="190">
        <v>9</v>
      </c>
      <c r="L4" s="341" t="s">
        <v>250</v>
      </c>
      <c r="M4" s="341"/>
      <c r="N4" s="341"/>
      <c r="O4" s="341"/>
    </row>
    <row r="5" spans="1:52" s="76" customFormat="1" ht="25.5">
      <c r="A5" s="265" t="s">
        <v>231</v>
      </c>
      <c r="B5" s="12" t="str">
        <f>Hypothèses!C135</f>
        <v>Exemple sans dégressivité</v>
      </c>
      <c r="C5" s="1">
        <f>Hypothèses!D135</f>
        <v>1</v>
      </c>
      <c r="D5" s="1">
        <f>Hypothèses!E135</f>
        <v>0</v>
      </c>
      <c r="E5" s="1">
        <f>Hypothèses!F135</f>
        <v>0</v>
      </c>
      <c r="F5" s="1">
        <f>Hypothèses!G135</f>
        <v>0</v>
      </c>
      <c r="G5" s="1">
        <f>Hypothèses!H135</f>
        <v>0</v>
      </c>
      <c r="H5" s="1">
        <f>Hypothèses!I135</f>
        <v>0</v>
      </c>
      <c r="I5" s="1">
        <f>Hypothèses!J135</f>
        <v>0</v>
      </c>
      <c r="J5" s="1">
        <f>Hypothèses!K135</f>
        <v>0</v>
      </c>
      <c r="K5" s="1">
        <f>Hypothèses!L135</f>
        <v>0</v>
      </c>
      <c r="L5" s="1">
        <f>Hypothèses!M135</f>
        <v>0</v>
      </c>
    </row>
    <row r="6" spans="1:52" s="76" customFormat="1">
      <c r="A6" s="28" t="s">
        <v>230</v>
      </c>
      <c r="B6" s="12" t="str">
        <f>Hypothèses!C138</f>
        <v>Exemple sans dégressivité</v>
      </c>
      <c r="C6" s="1">
        <f>Hypothèses!D138</f>
        <v>1</v>
      </c>
      <c r="D6" s="1">
        <f>Hypothèses!E138</f>
        <v>0</v>
      </c>
      <c r="E6" s="1">
        <f>Hypothèses!F138</f>
        <v>0</v>
      </c>
      <c r="F6" s="1">
        <f>Hypothèses!G138</f>
        <v>0</v>
      </c>
      <c r="G6" s="1">
        <f>Hypothèses!H138</f>
        <v>0</v>
      </c>
      <c r="H6" s="1">
        <f>Hypothèses!I138</f>
        <v>0</v>
      </c>
      <c r="I6" s="1">
        <f>Hypothèses!J138</f>
        <v>0</v>
      </c>
      <c r="J6" s="1">
        <f>Hypothèses!K138</f>
        <v>0</v>
      </c>
      <c r="K6" s="1">
        <f>Hypothèses!L138</f>
        <v>0</v>
      </c>
      <c r="L6" s="1">
        <f>Hypothèses!M138</f>
        <v>0</v>
      </c>
    </row>
    <row r="7" spans="1:52" s="224" customFormat="1">
      <c r="A7" s="268" t="s">
        <v>7</v>
      </c>
      <c r="B7" s="268"/>
      <c r="C7" s="223">
        <v>1</v>
      </c>
      <c r="D7" s="223">
        <v>2</v>
      </c>
      <c r="E7" s="223">
        <v>3</v>
      </c>
      <c r="F7" s="223">
        <v>4</v>
      </c>
      <c r="G7" s="223">
        <v>5</v>
      </c>
      <c r="H7" s="223">
        <v>6</v>
      </c>
      <c r="I7" s="223">
        <v>7</v>
      </c>
      <c r="J7" s="223">
        <v>8</v>
      </c>
      <c r="K7" s="223">
        <v>9</v>
      </c>
      <c r="L7" s="223">
        <v>10</v>
      </c>
      <c r="M7" s="223">
        <v>11</v>
      </c>
      <c r="N7" s="223">
        <v>12</v>
      </c>
      <c r="O7" s="223">
        <v>13</v>
      </c>
      <c r="P7" s="223">
        <v>14</v>
      </c>
      <c r="Q7" s="223">
        <v>15</v>
      </c>
      <c r="R7" s="223">
        <v>16</v>
      </c>
      <c r="S7" s="223">
        <v>17</v>
      </c>
      <c r="T7" s="223">
        <v>18</v>
      </c>
      <c r="U7" s="223">
        <v>19</v>
      </c>
      <c r="V7" s="223">
        <v>20</v>
      </c>
      <c r="W7" s="223">
        <v>21</v>
      </c>
      <c r="X7" s="223">
        <v>22</v>
      </c>
      <c r="Y7" s="223">
        <v>23</v>
      </c>
      <c r="Z7" s="223">
        <v>24</v>
      </c>
      <c r="AA7" s="223">
        <v>25</v>
      </c>
      <c r="AB7" s="223">
        <v>26</v>
      </c>
      <c r="AC7" s="223">
        <v>27</v>
      </c>
      <c r="AD7" s="223">
        <v>28</v>
      </c>
      <c r="AE7" s="223">
        <v>29</v>
      </c>
      <c r="AF7" s="223">
        <v>30</v>
      </c>
      <c r="AG7" s="223">
        <v>31</v>
      </c>
      <c r="AH7" s="223">
        <v>32</v>
      </c>
      <c r="AI7" s="223">
        <v>33</v>
      </c>
      <c r="AJ7" s="223">
        <v>34</v>
      </c>
      <c r="AK7" s="223">
        <v>35</v>
      </c>
      <c r="AL7" s="223">
        <v>36</v>
      </c>
      <c r="AM7" s="223">
        <v>37</v>
      </c>
      <c r="AN7" s="223">
        <v>38</v>
      </c>
      <c r="AO7" s="223">
        <v>39</v>
      </c>
      <c r="AP7" s="223">
        <v>40</v>
      </c>
      <c r="AQ7" s="223">
        <v>41</v>
      </c>
      <c r="AR7" s="223">
        <v>42</v>
      </c>
      <c r="AS7" s="223">
        <v>43</v>
      </c>
      <c r="AT7" s="223">
        <v>44</v>
      </c>
      <c r="AU7" s="223">
        <v>45</v>
      </c>
      <c r="AV7" s="223">
        <v>46</v>
      </c>
      <c r="AW7" s="223">
        <v>47</v>
      </c>
      <c r="AX7" s="223">
        <v>48</v>
      </c>
      <c r="AY7" s="223">
        <v>49</v>
      </c>
      <c r="AZ7" s="223">
        <v>50</v>
      </c>
    </row>
    <row r="8" spans="1:52" s="129" customFormat="1">
      <c r="A8" s="269" t="s">
        <v>13</v>
      </c>
      <c r="B8" s="269"/>
      <c r="C8" s="150">
        <f>'Calcul de la réserve'!C8</f>
        <v>1</v>
      </c>
      <c r="D8" s="150">
        <f>'Calcul de la réserve'!D8</f>
        <v>0.9085201793721972</v>
      </c>
      <c r="E8" s="150">
        <f>'Calcul de la réserve'!E8</f>
        <v>0.82540891632648938</v>
      </c>
      <c r="F8" s="150">
        <f>'Calcul de la réserve'!F8</f>
        <v>0.74990065671635309</v>
      </c>
      <c r="G8" s="150">
        <f>'Calcul de la réserve'!G8</f>
        <v>0.68129987915126955</v>
      </c>
      <c r="H8" s="150">
        <f>'Calcul de la réserve'!H8</f>
        <v>0.6189746884127677</v>
      </c>
      <c r="I8" s="150">
        <f>'Calcul de la réserve'!I8</f>
        <v>0.56235099494361762</v>
      </c>
      <c r="J8" s="150">
        <f>'Calcul de la réserve'!J8</f>
        <v>0.51090722679630907</v>
      </c>
      <c r="K8" s="150">
        <f>'Calcul de la réserve'!K8</f>
        <v>0.46416952533153455</v>
      </c>
      <c r="L8" s="150">
        <f>'Calcul de la réserve'!L8</f>
        <v>0.4217073804133134</v>
      </c>
      <c r="M8" s="150">
        <f>'Calcul de la réserve'!M8</f>
        <v>0.3831296648956829</v>
      </c>
      <c r="N8" s="150">
        <f>'Calcul de la réserve'!N8</f>
        <v>0.34808103187383566</v>
      </c>
      <c r="O8" s="150">
        <f>'Calcul de la réserve'!O8</f>
        <v>0.31623864151407666</v>
      </c>
      <c r="P8" s="150">
        <f>'Calcul de la réserve'!P8</f>
        <v>0.28730918731278893</v>
      </c>
      <c r="Q8" s="150">
        <f>'Calcul de la réserve'!Q8</f>
        <v>0.2610261943926952</v>
      </c>
      <c r="R8" s="150">
        <f>'Calcul de la réserve'!R8</f>
        <v>0.23714756495049347</v>
      </c>
      <c r="S8" s="150">
        <f>'Calcul de la réserve'!S8</f>
        <v>0.21545334824650211</v>
      </c>
      <c r="T8" s="150">
        <f>'Calcul de la réserve'!T8</f>
        <v>0.19574371459525258</v>
      </c>
      <c r="U8" s="150">
        <f>'Calcul de la réserve'!U8</f>
        <v>0.17783711469505906</v>
      </c>
      <c r="V8" s="150">
        <f>'Calcul de la réserve'!V8</f>
        <v>0.16156860734178907</v>
      </c>
      <c r="W8" s="150">
        <f>'Calcul de la réserve'!W8</f>
        <v>0.14678834012307831</v>
      </c>
      <c r="X8" s="150">
        <f>'Calcul de la réserve'!X8</f>
        <v>0.1333601690983662</v>
      </c>
      <c r="Y8" s="150">
        <f>'Calcul de la réserve'!Y8</f>
        <v>0.12116040475035422</v>
      </c>
      <c r="Z8" s="150">
        <f>'Calcul de la réserve'!Z8</f>
        <v>0.11007667265659983</v>
      </c>
      <c r="AA8" s="150">
        <f>'Calcul de la réserve'!AA8</f>
        <v>0.10000687838666872</v>
      </c>
      <c r="AB8" s="150">
        <f>'Calcul de la réserve'!AB8</f>
        <v>9.085826709030978E-2</v>
      </c>
      <c r="AC8" s="150">
        <f>'Calcul de la réserve'!AC8</f>
        <v>8.254656911433525E-2</v>
      </c>
      <c r="AD8" s="150">
        <f>'Calcul de la réserve'!AD8</f>
        <v>7.4995223778315342E-2</v>
      </c>
      <c r="AE8" s="150">
        <f>'Calcul de la réserve'!AE8</f>
        <v>6.813467415913313E-2</v>
      </c>
      <c r="AF8" s="150">
        <f>'Calcul de la réserve'!AF8</f>
        <v>6.1901726388521844E-2</v>
      </c>
      <c r="AG8" s="150">
        <f>'Calcul de la réserve'!AG8</f>
        <v>5.6238967561948537E-2</v>
      </c>
      <c r="AH8" s="150">
        <f>'Calcul de la réserve'!AH8</f>
        <v>5.1094236897088668E-2</v>
      </c>
      <c r="AI8" s="150">
        <f>'Calcul de la réserve'!AI8</f>
        <v>4.6420145270628536E-2</v>
      </c>
      <c r="AJ8" s="150">
        <f>'Calcul de la réserve'!AJ8</f>
        <v>4.2173638707754889E-2</v>
      </c>
      <c r="AK8" s="150">
        <f>'Calcul de la réserve'!AK8</f>
        <v>3.8315601803547712E-2</v>
      </c>
      <c r="AL8" s="150">
        <f>'Calcul de la réserve'!AL8</f>
        <v>3.4810497423312853E-2</v>
      </c>
      <c r="AM8" s="150">
        <f>'Calcul de la réserve'!AM8</f>
        <v>3.1626039363063602E-2</v>
      </c>
      <c r="AN8" s="150">
        <f>'Calcul de la réserve'!AN8</f>
        <v>2.8732894954962715E-2</v>
      </c>
      <c r="AO8" s="150">
        <f>'Calcul de la réserve'!AO8</f>
        <v>2.6104414878365227E-2</v>
      </c>
      <c r="AP8" s="150">
        <f>'Calcul de la réserve'!AP8</f>
        <v>2.3716387687698629E-2</v>
      </c>
      <c r="AQ8" s="150">
        <f>'Calcul de la réserve'!AQ8</f>
        <v>2.1546816796088528E-2</v>
      </c>
      <c r="AR8" s="150">
        <f>'Calcul de la réserve'!AR8</f>
        <v>1.9575717860482223E-2</v>
      </c>
      <c r="AS8" s="150">
        <f>'Calcul de la réserve'!AS8</f>
        <v>1.7784934701944834E-2</v>
      </c>
      <c r="AT8" s="150">
        <f>'Calcul de la réserve'!AT8</f>
        <v>1.6157972065533734E-2</v>
      </c>
      <c r="AU8" s="150">
        <f>'Calcul de la réserve'!AU8</f>
        <v>1.4679843679269661E-2</v>
      </c>
      <c r="AV8" s="150">
        <f>'Calcul de la réserve'!AV8</f>
        <v>1.3336934212645889E-2</v>
      </c>
      <c r="AW8" s="150">
        <f>'Calcul de la réserve'!AW8</f>
        <v>1.2116873863148237E-2</v>
      </c>
      <c r="AX8" s="150">
        <f>'Calcul de la réserve'!AX8</f>
        <v>1.1008424415577724E-2</v>
      </c>
      <c r="AY8" s="150">
        <f>'Calcul de la réserve'!AY8</f>
        <v>1.0001375724645949E-2</v>
      </c>
      <c r="AZ8" s="150">
        <f>'Calcul de la réserve'!AZ8</f>
        <v>9.0864516673240768E-3</v>
      </c>
    </row>
    <row r="9" spans="1:52">
      <c r="A9" s="266" t="s">
        <v>18</v>
      </c>
      <c r="B9" s="318" t="str">
        <f>Hypothèses!C31</f>
        <v>Exemple rapide</v>
      </c>
      <c r="C9" s="226">
        <f>Hypothèses!D31</f>
        <v>0.35000000000000009</v>
      </c>
      <c r="D9" s="226">
        <f>Hypothèses!E31</f>
        <v>0</v>
      </c>
      <c r="E9" s="226">
        <f>Hypothèses!F31</f>
        <v>0.05</v>
      </c>
      <c r="F9" s="226">
        <f>Hypothèses!G31</f>
        <v>0.05</v>
      </c>
      <c r="G9" s="226">
        <f>Hypothèses!H31</f>
        <v>0</v>
      </c>
      <c r="H9" s="226">
        <f>Hypothèses!I31</f>
        <v>0.1</v>
      </c>
      <c r="I9" s="226">
        <f>Hypothèses!J31</f>
        <v>0.05</v>
      </c>
      <c r="J9" s="226">
        <f>Hypothèses!K31</f>
        <v>0.05</v>
      </c>
      <c r="K9" s="226">
        <f>Hypothèses!L31</f>
        <v>0.1</v>
      </c>
      <c r="L9" s="226">
        <f>Hypothèses!M31</f>
        <v>0.05</v>
      </c>
      <c r="M9" s="226">
        <f>Hypothèses!N31</f>
        <v>0.05</v>
      </c>
      <c r="N9" s="226">
        <f>Hypothèses!O31</f>
        <v>0</v>
      </c>
      <c r="O9" s="226">
        <f>Hypothèses!P31</f>
        <v>0</v>
      </c>
      <c r="P9" s="226">
        <f>Hypothèses!Q31</f>
        <v>0.05</v>
      </c>
      <c r="Q9" s="226">
        <f>Hypothèses!R31</f>
        <v>0</v>
      </c>
      <c r="R9" s="226">
        <f>Hypothèses!S31</f>
        <v>0</v>
      </c>
      <c r="S9" s="226">
        <f>Hypothèses!T31</f>
        <v>0</v>
      </c>
      <c r="T9" s="226">
        <f>Hypothèses!U31</f>
        <v>0</v>
      </c>
      <c r="U9" s="226">
        <f>Hypothèses!V31</f>
        <v>0</v>
      </c>
      <c r="V9" s="226">
        <f>Hypothèses!W31</f>
        <v>0</v>
      </c>
      <c r="W9" s="226">
        <f>Hypothèses!X31</f>
        <v>0</v>
      </c>
      <c r="X9" s="226">
        <f>Hypothèses!Y31</f>
        <v>0</v>
      </c>
      <c r="Y9" s="226">
        <f>Hypothèses!Z31</f>
        <v>0</v>
      </c>
      <c r="Z9" s="226">
        <f>Hypothèses!AA31</f>
        <v>0</v>
      </c>
      <c r="AA9" s="226">
        <f>Hypothèses!AB31</f>
        <v>0</v>
      </c>
      <c r="AB9" s="226">
        <f>Hypothèses!AC31</f>
        <v>0</v>
      </c>
      <c r="AC9" s="226">
        <f>Hypothèses!AD31</f>
        <v>0</v>
      </c>
      <c r="AD9" s="226">
        <f>Hypothèses!AE31</f>
        <v>0</v>
      </c>
      <c r="AE9" s="226">
        <f>Hypothèses!AF31</f>
        <v>0</v>
      </c>
      <c r="AF9" s="226">
        <f>Hypothèses!AG31</f>
        <v>0</v>
      </c>
      <c r="AG9" s="226">
        <f>Hypothèses!AH31</f>
        <v>0</v>
      </c>
      <c r="AH9" s="226">
        <f>Hypothèses!AI31</f>
        <v>0</v>
      </c>
      <c r="AI9" s="226">
        <f>Hypothèses!AJ31</f>
        <v>0</v>
      </c>
      <c r="AJ9" s="226">
        <f>Hypothèses!AK31</f>
        <v>0</v>
      </c>
      <c r="AK9" s="226">
        <f>Hypothèses!AL31</f>
        <v>0</v>
      </c>
      <c r="AL9" s="226">
        <f>Hypothèses!AM31</f>
        <v>0</v>
      </c>
      <c r="AM9" s="226">
        <f>Hypothèses!AN31</f>
        <v>0</v>
      </c>
      <c r="AN9" s="226">
        <f>Hypothèses!AO31</f>
        <v>0</v>
      </c>
      <c r="AO9" s="226">
        <f>Hypothèses!AP31</f>
        <v>0</v>
      </c>
      <c r="AP9" s="226">
        <f>Hypothèses!AQ31</f>
        <v>0</v>
      </c>
      <c r="AQ9" s="226">
        <f>Hypothèses!AR31</f>
        <v>0</v>
      </c>
      <c r="AR9" s="226">
        <f>Hypothèses!AS31</f>
        <v>0</v>
      </c>
      <c r="AS9" s="226">
        <f>Hypothèses!AT31</f>
        <v>0</v>
      </c>
      <c r="AT9" s="226">
        <f>Hypothèses!AU31</f>
        <v>0</v>
      </c>
      <c r="AU9" s="226">
        <f>Hypothèses!AV31</f>
        <v>0</v>
      </c>
      <c r="AV9" s="226">
        <f>Hypothèses!AW31</f>
        <v>0</v>
      </c>
      <c r="AW9" s="226">
        <f>Hypothèses!AX31</f>
        <v>0</v>
      </c>
      <c r="AX9" s="226">
        <f>Hypothèses!AY31</f>
        <v>0</v>
      </c>
      <c r="AY9" s="226">
        <f>Hypothèses!AZ31</f>
        <v>0</v>
      </c>
      <c r="AZ9" s="226">
        <f>Hypothèses!BA31</f>
        <v>0</v>
      </c>
    </row>
    <row r="10" spans="1:52">
      <c r="A10" s="266" t="s">
        <v>193</v>
      </c>
      <c r="B10" s="318" t="str">
        <f>Hypothèses!C28</f>
        <v>Modélisé</v>
      </c>
      <c r="C10" s="258">
        <f ca="1">Hypothèses!D28</f>
        <v>1</v>
      </c>
      <c r="D10" s="258">
        <f ca="1">Hypothèses!E28</f>
        <v>1.1210580162503534</v>
      </c>
      <c r="E10" s="258">
        <f ca="1">Hypothèses!F28</f>
        <v>1.2471638346360345</v>
      </c>
      <c r="F10" s="258">
        <f ca="1">Hypothèses!G28</f>
        <v>1.3740457802738204</v>
      </c>
      <c r="G10" s="258">
        <f ca="1">Hypothèses!H28</f>
        <v>1.4333087542720564</v>
      </c>
      <c r="H10" s="258">
        <f ca="1">Hypothèses!I28</f>
        <v>1.4764717733760253</v>
      </c>
      <c r="I10" s="258">
        <f ca="1">Hypothèses!J28</f>
        <v>1.5020597478330207</v>
      </c>
      <c r="J10" s="258">
        <f ca="1">Hypothèses!K28</f>
        <v>1.5112620537116042</v>
      </c>
      <c r="K10" s="258">
        <f ca="1">Hypothèses!L28</f>
        <v>1.5073693829384929</v>
      </c>
      <c r="L10" s="258">
        <f ca="1">Hypothèses!M28</f>
        <v>1.490804748313969</v>
      </c>
      <c r="M10" s="258">
        <f ca="1">Hypothèses!N28</f>
        <v>1.4632513551263955</v>
      </c>
      <c r="N10" s="258">
        <f ca="1">Hypothèses!O28</f>
        <v>1.4255914405609986</v>
      </c>
      <c r="O10" s="258">
        <f ca="1">Hypothèses!P28</f>
        <v>1.3794232998693141</v>
      </c>
      <c r="P10" s="258">
        <f ca="1">Hypothèses!Q28</f>
        <v>1.3267015448220636</v>
      </c>
      <c r="Q10" s="258">
        <f ca="1">Hypothèses!R28</f>
        <v>1.2660314301666338</v>
      </c>
      <c r="R10" s="258">
        <f ca="1">Hypothèses!S28</f>
        <v>1.1977761634664439</v>
      </c>
      <c r="S10" s="258">
        <f ca="1">Hypothèses!T28</f>
        <v>1.1218677624652438</v>
      </c>
      <c r="T10" s="258">
        <f ca="1">Hypothèses!U28</f>
        <v>1.0369922218188041</v>
      </c>
      <c r="U10" s="258">
        <f ca="1">Hypothèses!V28</f>
        <v>0.94398683026173091</v>
      </c>
      <c r="V10" s="258">
        <f ca="1">Hypothèses!W28</f>
        <v>0.84089415408869839</v>
      </c>
      <c r="W10" s="258">
        <f ca="1">Hypothèses!X28</f>
        <v>0.72855235000367535</v>
      </c>
      <c r="X10" s="258">
        <f ca="1">Hypothèses!Y28</f>
        <v>0.60542103031784844</v>
      </c>
      <c r="Y10" s="258">
        <f ca="1">Hypothèses!Z28</f>
        <v>0.47125352269529941</v>
      </c>
      <c r="Z10" s="258">
        <f ca="1">Hypothèses!AA28</f>
        <v>0.4</v>
      </c>
      <c r="AA10" s="258">
        <f ca="1">Hypothèses!AB28</f>
        <v>0.4</v>
      </c>
      <c r="AB10" s="258">
        <f ca="1">Hypothèses!AC28</f>
        <v>0.4</v>
      </c>
      <c r="AC10" s="258">
        <f ca="1">Hypothèses!AD28</f>
        <v>0.4</v>
      </c>
      <c r="AD10" s="258">
        <f ca="1">Hypothèses!AE28</f>
        <v>0.4</v>
      </c>
      <c r="AE10" s="258">
        <f ca="1">Hypothèses!AF28</f>
        <v>0.4</v>
      </c>
      <c r="AF10" s="258">
        <f ca="1">Hypothèses!AG28</f>
        <v>0.4</v>
      </c>
      <c r="AG10" s="258">
        <f ca="1">Hypothèses!AH28</f>
        <v>0.4</v>
      </c>
      <c r="AH10" s="258">
        <f ca="1">Hypothèses!AI28</f>
        <v>0.4</v>
      </c>
      <c r="AI10" s="258">
        <f ca="1">Hypothèses!AJ28</f>
        <v>0.4</v>
      </c>
      <c r="AJ10" s="258">
        <f ca="1">Hypothèses!AK28</f>
        <v>0.4</v>
      </c>
      <c r="AK10" s="258">
        <f ca="1">Hypothèses!AL28</f>
        <v>0.4</v>
      </c>
      <c r="AL10" s="258">
        <f ca="1">Hypothèses!AM28</f>
        <v>0.4</v>
      </c>
      <c r="AM10" s="258">
        <f ca="1">Hypothèses!AN28</f>
        <v>0.4</v>
      </c>
      <c r="AN10" s="258">
        <f ca="1">Hypothèses!AO28</f>
        <v>0.4</v>
      </c>
      <c r="AO10" s="258">
        <f ca="1">Hypothèses!AP28</f>
        <v>0.4</v>
      </c>
      <c r="AP10" s="258">
        <f ca="1">Hypothèses!AQ28</f>
        <v>0.4</v>
      </c>
      <c r="AQ10" s="258">
        <f ca="1">Hypothèses!AR28</f>
        <v>0.4</v>
      </c>
      <c r="AR10" s="258">
        <f ca="1">Hypothèses!AS28</f>
        <v>0.4</v>
      </c>
      <c r="AS10" s="258">
        <f ca="1">Hypothèses!AT28</f>
        <v>0.4</v>
      </c>
      <c r="AT10" s="258">
        <f ca="1">Hypothèses!AU28</f>
        <v>0.4</v>
      </c>
      <c r="AU10" s="258">
        <f ca="1">Hypothèses!AV28</f>
        <v>0.4</v>
      </c>
      <c r="AV10" s="258">
        <f ca="1">Hypothèses!AW28</f>
        <v>0.4</v>
      </c>
      <c r="AW10" s="258">
        <f ca="1">Hypothèses!AX28</f>
        <v>0.4</v>
      </c>
      <c r="AX10" s="258">
        <f ca="1">Hypothèses!AY28</f>
        <v>0.4</v>
      </c>
      <c r="AY10" s="258">
        <f ca="1">Hypothèses!AZ28</f>
        <v>0.4</v>
      </c>
      <c r="AZ10" s="258">
        <f ca="1">Hypothèses!BA28</f>
        <v>0.4</v>
      </c>
    </row>
    <row r="11" spans="1:52">
      <c r="A11" s="266" t="s">
        <v>155</v>
      </c>
      <c r="B11" s="318" t="str">
        <f>Hypothèses!C17</f>
        <v>Modélisées</v>
      </c>
      <c r="C11" s="225">
        <f>Hypothèses!D17</f>
        <v>3200</v>
      </c>
      <c r="D11" s="225">
        <f>Hypothèses!E17</f>
        <v>7600</v>
      </c>
      <c r="E11" s="225">
        <f>Hypothèses!F17</f>
        <v>11100</v>
      </c>
      <c r="F11" s="225">
        <f>Hypothèses!G17</f>
        <v>13650</v>
      </c>
      <c r="G11" s="225">
        <f>Hypothèses!H17</f>
        <v>14750</v>
      </c>
      <c r="H11" s="225">
        <f>Hypothèses!I17</f>
        <v>14250</v>
      </c>
      <c r="I11" s="225">
        <f>Hypothèses!J17</f>
        <v>12100</v>
      </c>
      <c r="J11" s="225">
        <f>Hypothèses!K17</f>
        <v>10150</v>
      </c>
      <c r="K11" s="225">
        <f>Hypothèses!L17</f>
        <v>7000</v>
      </c>
      <c r="L11" s="225">
        <f>Hypothèses!M17</f>
        <v>3650</v>
      </c>
      <c r="M11" s="225">
        <f>Hypothèses!N17</f>
        <v>1700</v>
      </c>
      <c r="N11" s="225">
        <f>Hypothèses!O17</f>
        <v>700</v>
      </c>
      <c r="O11" s="225">
        <f>Hypothèses!P17</f>
        <v>150</v>
      </c>
      <c r="P11" s="225">
        <f>Hypothèses!Q17</f>
        <v>0</v>
      </c>
      <c r="Q11" s="225">
        <f>Hypothèses!R17</f>
        <v>0</v>
      </c>
    </row>
    <row r="12" spans="1:52" s="254" customFormat="1">
      <c r="A12" s="276" t="s">
        <v>23</v>
      </c>
      <c r="B12" s="318" t="str">
        <f>Hypothèses!C125</f>
        <v>Modélisé</v>
      </c>
      <c r="C12" s="262">
        <f>Hypothèses!D125</f>
        <v>96000</v>
      </c>
      <c r="D12" s="262">
        <f>Hypothèses!E125</f>
        <v>156000</v>
      </c>
      <c r="E12" s="262">
        <f>Hypothèses!F125</f>
        <v>180000</v>
      </c>
      <c r="F12" s="262">
        <f>Hypothèses!G125</f>
        <v>192000</v>
      </c>
      <c r="G12" s="262">
        <f>Hypothèses!H125</f>
        <v>180000</v>
      </c>
      <c r="H12" s="262">
        <f>Hypothèses!I125</f>
        <v>156000</v>
      </c>
      <c r="I12" s="262">
        <f>Hypothèses!J125</f>
        <v>108000</v>
      </c>
      <c r="J12" s="262">
        <f>Hypothèses!K125</f>
        <v>96000</v>
      </c>
      <c r="K12" s="262">
        <f>Hypothèses!L125</f>
        <v>36000</v>
      </c>
      <c r="L12" s="262">
        <f>Hypothèses!M125</f>
        <v>0</v>
      </c>
      <c r="M12" s="262">
        <f>Hypothèses!N125</f>
        <v>0</v>
      </c>
      <c r="N12" s="262">
        <f>Hypothèses!O125</f>
        <v>0</v>
      </c>
      <c r="O12" s="262">
        <f>Hypothèses!P125</f>
        <v>0</v>
      </c>
      <c r="P12" s="262">
        <f>Hypothèses!Q125</f>
        <v>0</v>
      </c>
      <c r="Q12" s="262">
        <f>Hypothèses!R125</f>
        <v>0</v>
      </c>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N12" s="262"/>
      <c r="AO12" s="262"/>
      <c r="AP12" s="262"/>
      <c r="AQ12" s="262"/>
      <c r="AR12" s="262"/>
      <c r="AS12" s="262"/>
      <c r="AT12" s="262"/>
      <c r="AU12" s="262"/>
      <c r="AV12" s="262"/>
      <c r="AW12" s="262"/>
      <c r="AX12" s="262"/>
      <c r="AY12" s="262"/>
      <c r="AZ12" s="262"/>
    </row>
    <row r="13" spans="1:52">
      <c r="B13" s="318"/>
    </row>
    <row r="14" spans="1:52">
      <c r="A14" s="266" t="s">
        <v>242</v>
      </c>
      <c r="B14" s="318" t="str">
        <f>Hypothèses!C122</f>
        <v>Modélisé</v>
      </c>
      <c r="C14" s="225">
        <f>Hypothèses!D122</f>
        <v>960</v>
      </c>
      <c r="D14" s="225">
        <f>Hypothèses!E122</f>
        <v>1560</v>
      </c>
      <c r="E14" s="225">
        <f>Hypothèses!F122</f>
        <v>1800</v>
      </c>
      <c r="F14" s="225">
        <f>Hypothèses!G122</f>
        <v>1920</v>
      </c>
      <c r="G14" s="225">
        <f>Hypothèses!H122</f>
        <v>1800</v>
      </c>
      <c r="H14" s="225">
        <f>Hypothèses!I122</f>
        <v>1560</v>
      </c>
      <c r="I14" s="225">
        <f>Hypothèses!J122</f>
        <v>1080</v>
      </c>
      <c r="J14" s="225">
        <f>Hypothèses!K122</f>
        <v>960</v>
      </c>
      <c r="K14" s="225">
        <f>Hypothèses!L122</f>
        <v>360</v>
      </c>
      <c r="L14" s="225">
        <f>Hypothèses!M122</f>
        <v>0</v>
      </c>
      <c r="M14" s="225">
        <f>Hypothèses!N122</f>
        <v>0</v>
      </c>
      <c r="N14" s="225">
        <f>Hypothèses!O122</f>
        <v>0</v>
      </c>
      <c r="O14" s="225">
        <f>Hypothèses!P122</f>
        <v>0</v>
      </c>
      <c r="P14" s="225">
        <f>Hypothèses!Q122</f>
        <v>0</v>
      </c>
      <c r="Q14" s="225">
        <f>Hypothèses!R122</f>
        <v>0</v>
      </c>
    </row>
    <row r="15" spans="1:52">
      <c r="A15" s="275" t="s">
        <v>198</v>
      </c>
      <c r="B15" s="266"/>
      <c r="C15" s="255">
        <f>SUM(C28:C42)*$C$3</f>
        <v>40.320000000000014</v>
      </c>
      <c r="D15" s="255">
        <f t="shared" ref="D15:AZ15" si="0">SUM(D28:D42)*$C$3</f>
        <v>95.760000000000034</v>
      </c>
      <c r="E15" s="255">
        <f t="shared" si="0"/>
        <v>179.28000000000003</v>
      </c>
      <c r="F15" s="255">
        <f t="shared" si="0"/>
        <v>260.55000000000007</v>
      </c>
      <c r="G15" s="255">
        <f t="shared" si="0"/>
        <v>238.95000000000005</v>
      </c>
      <c r="H15" s="255">
        <f t="shared" si="0"/>
        <v>463.22999999999985</v>
      </c>
      <c r="I15" s="255">
        <f t="shared" si="0"/>
        <v>377.55000000000024</v>
      </c>
      <c r="J15" s="255">
        <f t="shared" si="0"/>
        <v>375.48000000000019</v>
      </c>
      <c r="K15" s="255">
        <f t="shared" si="0"/>
        <v>501.47999999999996</v>
      </c>
      <c r="L15" s="255">
        <f t="shared" si="0"/>
        <v>273.96000000000026</v>
      </c>
      <c r="M15" s="255">
        <f t="shared" si="0"/>
        <v>227.43000000000009</v>
      </c>
      <c r="N15" s="255">
        <f t="shared" si="0"/>
        <v>21.420000000000005</v>
      </c>
      <c r="O15" s="255">
        <f t="shared" si="0"/>
        <v>4.5900000000000016</v>
      </c>
      <c r="P15" s="255">
        <f t="shared" si="0"/>
        <v>180.00000000000017</v>
      </c>
      <c r="Q15" s="255">
        <f t="shared" si="0"/>
        <v>0</v>
      </c>
      <c r="R15" s="255">
        <f t="shared" si="0"/>
        <v>0</v>
      </c>
      <c r="S15" s="255">
        <f t="shared" si="0"/>
        <v>0</v>
      </c>
      <c r="T15" s="255">
        <f t="shared" si="0"/>
        <v>0</v>
      </c>
      <c r="U15" s="255">
        <f t="shared" si="0"/>
        <v>0</v>
      </c>
      <c r="V15" s="255">
        <f t="shared" si="0"/>
        <v>0</v>
      </c>
      <c r="W15" s="255">
        <f t="shared" si="0"/>
        <v>0</v>
      </c>
      <c r="X15" s="255">
        <f t="shared" si="0"/>
        <v>0</v>
      </c>
      <c r="Y15" s="255">
        <f t="shared" si="0"/>
        <v>0</v>
      </c>
      <c r="Z15" s="255">
        <f t="shared" si="0"/>
        <v>0</v>
      </c>
      <c r="AA15" s="255">
        <f t="shared" si="0"/>
        <v>0</v>
      </c>
      <c r="AB15" s="255">
        <f t="shared" si="0"/>
        <v>0</v>
      </c>
      <c r="AC15" s="255">
        <f t="shared" si="0"/>
        <v>0</v>
      </c>
      <c r="AD15" s="255">
        <f t="shared" si="0"/>
        <v>0</v>
      </c>
      <c r="AE15" s="255">
        <f t="shared" si="0"/>
        <v>0</v>
      </c>
      <c r="AF15" s="255">
        <f t="shared" si="0"/>
        <v>0</v>
      </c>
      <c r="AG15" s="255">
        <f t="shared" si="0"/>
        <v>0</v>
      </c>
      <c r="AH15" s="255">
        <f t="shared" si="0"/>
        <v>0</v>
      </c>
      <c r="AI15" s="255">
        <f t="shared" si="0"/>
        <v>0</v>
      </c>
      <c r="AJ15" s="255">
        <f t="shared" si="0"/>
        <v>0</v>
      </c>
      <c r="AK15" s="255">
        <f t="shared" si="0"/>
        <v>0</v>
      </c>
      <c r="AL15" s="255">
        <f t="shared" si="0"/>
        <v>0</v>
      </c>
      <c r="AM15" s="255">
        <f t="shared" si="0"/>
        <v>0</v>
      </c>
      <c r="AN15" s="255">
        <f t="shared" si="0"/>
        <v>0</v>
      </c>
      <c r="AO15" s="255">
        <f t="shared" si="0"/>
        <v>0</v>
      </c>
      <c r="AP15" s="255">
        <f t="shared" si="0"/>
        <v>0</v>
      </c>
      <c r="AQ15" s="255">
        <f t="shared" si="0"/>
        <v>0</v>
      </c>
      <c r="AR15" s="255">
        <f t="shared" si="0"/>
        <v>0</v>
      </c>
      <c r="AS15" s="255">
        <f t="shared" si="0"/>
        <v>0</v>
      </c>
      <c r="AT15" s="255">
        <f t="shared" si="0"/>
        <v>0</v>
      </c>
      <c r="AU15" s="255">
        <f t="shared" si="0"/>
        <v>0</v>
      </c>
      <c r="AV15" s="255">
        <f t="shared" si="0"/>
        <v>0</v>
      </c>
      <c r="AW15" s="255">
        <f t="shared" si="0"/>
        <v>0</v>
      </c>
      <c r="AX15" s="255">
        <f t="shared" si="0"/>
        <v>0</v>
      </c>
      <c r="AY15" s="255">
        <f t="shared" si="0"/>
        <v>0</v>
      </c>
      <c r="AZ15" s="255">
        <f t="shared" si="0"/>
        <v>0</v>
      </c>
    </row>
    <row r="17" spans="1:16384" s="254" customFormat="1">
      <c r="A17" s="279" t="s">
        <v>236</v>
      </c>
      <c r="B17" s="320"/>
      <c r="C17" s="280">
        <f ca="1">SUMPRODUCT(C6:L6,C18:L18)</f>
        <v>385.52323209603463</v>
      </c>
    </row>
    <row r="18" spans="1:16384" s="254" customFormat="1">
      <c r="A18" s="328" t="s">
        <v>237</v>
      </c>
      <c r="B18" s="320"/>
      <c r="C18" s="280">
        <f ca="1">C66/C65</f>
        <v>385.52323209603463</v>
      </c>
      <c r="D18" s="280">
        <f ca="1">$C$18*D5</f>
        <v>0</v>
      </c>
      <c r="E18" s="280">
        <f ca="1">$C$18*E5</f>
        <v>0</v>
      </c>
      <c r="F18" s="280">
        <f ca="1">$C$18*F5</f>
        <v>0</v>
      </c>
      <c r="G18" s="280">
        <f ca="1">$C$18*G5</f>
        <v>0</v>
      </c>
      <c r="H18" s="280">
        <f ca="1">$C$18*H5</f>
        <v>0</v>
      </c>
      <c r="I18" s="280">
        <f t="shared" ref="I18:L18" ca="1" si="1">$C$18*I5</f>
        <v>0</v>
      </c>
      <c r="J18" s="280">
        <f t="shared" ca="1" si="1"/>
        <v>0</v>
      </c>
      <c r="K18" s="280">
        <f t="shared" ca="1" si="1"/>
        <v>0</v>
      </c>
      <c r="L18" s="280">
        <f t="shared" ca="1" si="1"/>
        <v>0</v>
      </c>
    </row>
    <row r="19" spans="1:16384" s="254" customFormat="1">
      <c r="B19" s="331"/>
      <c r="C19" s="280"/>
      <c r="D19" s="280"/>
      <c r="E19" s="280"/>
      <c r="F19" s="280"/>
      <c r="G19" s="280"/>
      <c r="H19" s="280"/>
    </row>
    <row r="20" spans="1:16384" s="254" customFormat="1">
      <c r="A20" s="276" t="s">
        <v>194</v>
      </c>
      <c r="B20" s="322"/>
      <c r="C20" s="262">
        <f ca="1">$C$18*(SUM(C45:C59))*$C$64</f>
        <v>17271.440797902356</v>
      </c>
      <c r="D20" s="262">
        <f ca="1">$C$18*(SUM(D45:D59))*$C$64</f>
        <v>41019.671895018095</v>
      </c>
      <c r="E20" s="262">
        <f t="shared" ref="E20:AH20" ca="1" si="2">$C$18*(SUM(E45:E59))*$C$64</f>
        <v>78115.461496980104</v>
      </c>
      <c r="F20" s="262">
        <f t="shared" ca="1" si="2"/>
        <v>115016.33458676533</v>
      </c>
      <c r="G20" s="262">
        <f t="shared" ca="1" si="2"/>
        <v>102356.41812149722</v>
      </c>
      <c r="H20" s="262">
        <f t="shared" ca="1" si="2"/>
        <v>220217.27980661753</v>
      </c>
      <c r="I20" s="262">
        <f t="shared" ca="1" si="2"/>
        <v>177544.22146943383</v>
      </c>
      <c r="J20" s="262">
        <f t="shared" ca="1" si="2"/>
        <v>181781.34053496952</v>
      </c>
      <c r="K20" s="262">
        <f t="shared" ca="1" si="2"/>
        <v>266514.9156409846</v>
      </c>
      <c r="L20" s="262">
        <f t="shared" ca="1" si="2"/>
        <v>147454.45411774851</v>
      </c>
      <c r="M20" s="262">
        <f t="shared" ca="1" si="2"/>
        <v>130753.87500713683</v>
      </c>
      <c r="N20" s="262">
        <f t="shared" ca="1" si="2"/>
        <v>9175.4529238856267</v>
      </c>
      <c r="O20" s="262">
        <f t="shared" ca="1" si="2"/>
        <v>1966.1684836897771</v>
      </c>
      <c r="P20" s="262">
        <f t="shared" ca="1" si="2"/>
        <v>111866.38477071466</v>
      </c>
      <c r="Q20" s="262">
        <f t="shared" ca="1" si="2"/>
        <v>0</v>
      </c>
      <c r="R20" s="262">
        <f t="shared" ca="1" si="2"/>
        <v>0</v>
      </c>
      <c r="S20" s="262">
        <f t="shared" ca="1" si="2"/>
        <v>0</v>
      </c>
      <c r="T20" s="262">
        <f t="shared" ca="1" si="2"/>
        <v>0</v>
      </c>
      <c r="U20" s="262">
        <f t="shared" ca="1" si="2"/>
        <v>0</v>
      </c>
      <c r="V20" s="262">
        <f t="shared" ca="1" si="2"/>
        <v>0</v>
      </c>
      <c r="W20" s="262">
        <f t="shared" ca="1" si="2"/>
        <v>0</v>
      </c>
      <c r="X20" s="262">
        <f t="shared" ca="1" si="2"/>
        <v>0</v>
      </c>
      <c r="Y20" s="262">
        <f t="shared" ca="1" si="2"/>
        <v>0</v>
      </c>
      <c r="Z20" s="262">
        <f t="shared" ca="1" si="2"/>
        <v>0</v>
      </c>
      <c r="AA20" s="262">
        <f t="shared" ca="1" si="2"/>
        <v>0</v>
      </c>
      <c r="AB20" s="262">
        <f t="shared" ca="1" si="2"/>
        <v>0</v>
      </c>
      <c r="AC20" s="262">
        <f t="shared" ca="1" si="2"/>
        <v>0</v>
      </c>
      <c r="AD20" s="262">
        <f t="shared" ca="1" si="2"/>
        <v>0</v>
      </c>
      <c r="AE20" s="262">
        <f t="shared" ca="1" si="2"/>
        <v>0</v>
      </c>
      <c r="AF20" s="262">
        <f t="shared" ca="1" si="2"/>
        <v>0</v>
      </c>
      <c r="AG20" s="262">
        <f t="shared" ca="1" si="2"/>
        <v>0</v>
      </c>
      <c r="AH20" s="262">
        <f t="shared" ca="1" si="2"/>
        <v>0</v>
      </c>
      <c r="AI20" s="262">
        <f t="shared" ref="AI20:AZ20" ca="1" si="3">$C$18*(SUM(AI45:AI59))*$C$64</f>
        <v>0</v>
      </c>
      <c r="AJ20" s="262">
        <f t="shared" ca="1" si="3"/>
        <v>0</v>
      </c>
      <c r="AK20" s="262">
        <f t="shared" ca="1" si="3"/>
        <v>0</v>
      </c>
      <c r="AL20" s="262">
        <f t="shared" ca="1" si="3"/>
        <v>0</v>
      </c>
      <c r="AM20" s="262">
        <f t="shared" ca="1" si="3"/>
        <v>0</v>
      </c>
      <c r="AN20" s="262">
        <f t="shared" ca="1" si="3"/>
        <v>0</v>
      </c>
      <c r="AO20" s="262">
        <f t="shared" ca="1" si="3"/>
        <v>0</v>
      </c>
      <c r="AP20" s="262">
        <f t="shared" ca="1" si="3"/>
        <v>0</v>
      </c>
      <c r="AQ20" s="262">
        <f t="shared" ca="1" si="3"/>
        <v>0</v>
      </c>
      <c r="AR20" s="262">
        <f t="shared" ca="1" si="3"/>
        <v>0</v>
      </c>
      <c r="AS20" s="262">
        <f t="shared" ca="1" si="3"/>
        <v>0</v>
      </c>
      <c r="AT20" s="262">
        <f t="shared" ca="1" si="3"/>
        <v>0</v>
      </c>
      <c r="AU20" s="262">
        <f t="shared" ca="1" si="3"/>
        <v>0</v>
      </c>
      <c r="AV20" s="262">
        <f t="shared" ca="1" si="3"/>
        <v>0</v>
      </c>
      <c r="AW20" s="262">
        <f t="shared" ca="1" si="3"/>
        <v>0</v>
      </c>
      <c r="AX20" s="262">
        <f t="shared" ca="1" si="3"/>
        <v>0</v>
      </c>
      <c r="AY20" s="262">
        <f t="shared" ca="1" si="3"/>
        <v>0</v>
      </c>
      <c r="AZ20" s="262">
        <f t="shared" ca="1" si="3"/>
        <v>0</v>
      </c>
    </row>
    <row r="21" spans="1:16384" s="254" customFormat="1">
      <c r="A21" s="276" t="s">
        <v>12</v>
      </c>
      <c r="B21" s="322"/>
      <c r="C21" s="262">
        <f ca="1">C20-C12</f>
        <v>-78728.559202097647</v>
      </c>
      <c r="D21" s="262">
        <f t="shared" ref="D21:AH21" ca="1" si="4">D20-D12</f>
        <v>-114980.32810498191</v>
      </c>
      <c r="E21" s="262">
        <f t="shared" ca="1" si="4"/>
        <v>-101884.5385030199</v>
      </c>
      <c r="F21" s="262">
        <f t="shared" ca="1" si="4"/>
        <v>-76983.665413234674</v>
      </c>
      <c r="G21" s="262">
        <f t="shared" ca="1" si="4"/>
        <v>-77643.58187850278</v>
      </c>
      <c r="H21" s="262">
        <f t="shared" ca="1" si="4"/>
        <v>64217.279806617531</v>
      </c>
      <c r="I21" s="262">
        <f t="shared" ca="1" si="4"/>
        <v>69544.221469433833</v>
      </c>
      <c r="J21" s="262">
        <f t="shared" ca="1" si="4"/>
        <v>85781.340534969524</v>
      </c>
      <c r="K21" s="262">
        <f t="shared" ca="1" si="4"/>
        <v>230514.9156409846</v>
      </c>
      <c r="L21" s="262">
        <f t="shared" ca="1" si="4"/>
        <v>147454.45411774851</v>
      </c>
      <c r="M21" s="262">
        <f t="shared" ca="1" si="4"/>
        <v>130753.87500713683</v>
      </c>
      <c r="N21" s="262">
        <f t="shared" ca="1" si="4"/>
        <v>9175.4529238856267</v>
      </c>
      <c r="O21" s="262">
        <f t="shared" ca="1" si="4"/>
        <v>1966.1684836897771</v>
      </c>
      <c r="P21" s="262">
        <f t="shared" ca="1" si="4"/>
        <v>111866.38477071466</v>
      </c>
      <c r="Q21" s="262">
        <f t="shared" ca="1" si="4"/>
        <v>0</v>
      </c>
      <c r="R21" s="262">
        <f t="shared" ca="1" si="4"/>
        <v>0</v>
      </c>
      <c r="S21" s="262">
        <f t="shared" ca="1" si="4"/>
        <v>0</v>
      </c>
      <c r="T21" s="262">
        <f t="shared" ca="1" si="4"/>
        <v>0</v>
      </c>
      <c r="U21" s="262">
        <f t="shared" ca="1" si="4"/>
        <v>0</v>
      </c>
      <c r="V21" s="262">
        <f t="shared" ca="1" si="4"/>
        <v>0</v>
      </c>
      <c r="W21" s="262">
        <f t="shared" ca="1" si="4"/>
        <v>0</v>
      </c>
      <c r="X21" s="262">
        <f t="shared" ca="1" si="4"/>
        <v>0</v>
      </c>
      <c r="Y21" s="262">
        <f t="shared" ca="1" si="4"/>
        <v>0</v>
      </c>
      <c r="Z21" s="262">
        <f t="shared" ca="1" si="4"/>
        <v>0</v>
      </c>
      <c r="AA21" s="262">
        <f t="shared" ca="1" si="4"/>
        <v>0</v>
      </c>
      <c r="AB21" s="262">
        <f t="shared" ca="1" si="4"/>
        <v>0</v>
      </c>
      <c r="AC21" s="262">
        <f t="shared" ca="1" si="4"/>
        <v>0</v>
      </c>
      <c r="AD21" s="262">
        <f t="shared" ca="1" si="4"/>
        <v>0</v>
      </c>
      <c r="AE21" s="262">
        <f t="shared" ca="1" si="4"/>
        <v>0</v>
      </c>
      <c r="AF21" s="262">
        <f t="shared" ca="1" si="4"/>
        <v>0</v>
      </c>
      <c r="AG21" s="262">
        <f t="shared" ca="1" si="4"/>
        <v>0</v>
      </c>
      <c r="AH21" s="262">
        <f t="shared" ca="1" si="4"/>
        <v>0</v>
      </c>
      <c r="AI21" s="262">
        <f t="shared" ref="AI21:AZ21" ca="1" si="5">AI20-AI12</f>
        <v>0</v>
      </c>
      <c r="AJ21" s="262">
        <f t="shared" ca="1" si="5"/>
        <v>0</v>
      </c>
      <c r="AK21" s="262">
        <f t="shared" ca="1" si="5"/>
        <v>0</v>
      </c>
      <c r="AL21" s="262">
        <f t="shared" ca="1" si="5"/>
        <v>0</v>
      </c>
      <c r="AM21" s="262">
        <f t="shared" ca="1" si="5"/>
        <v>0</v>
      </c>
      <c r="AN21" s="262">
        <f t="shared" ca="1" si="5"/>
        <v>0</v>
      </c>
      <c r="AO21" s="262">
        <f t="shared" ca="1" si="5"/>
        <v>0</v>
      </c>
      <c r="AP21" s="262">
        <f t="shared" ca="1" si="5"/>
        <v>0</v>
      </c>
      <c r="AQ21" s="262">
        <f t="shared" ca="1" si="5"/>
        <v>0</v>
      </c>
      <c r="AR21" s="262">
        <f t="shared" ca="1" si="5"/>
        <v>0</v>
      </c>
      <c r="AS21" s="262">
        <f t="shared" ca="1" si="5"/>
        <v>0</v>
      </c>
      <c r="AT21" s="262">
        <f t="shared" ca="1" si="5"/>
        <v>0</v>
      </c>
      <c r="AU21" s="262">
        <f t="shared" ca="1" si="5"/>
        <v>0</v>
      </c>
      <c r="AV21" s="262">
        <f t="shared" ca="1" si="5"/>
        <v>0</v>
      </c>
      <c r="AW21" s="262">
        <f t="shared" ca="1" si="5"/>
        <v>0</v>
      </c>
      <c r="AX21" s="262">
        <f t="shared" ca="1" si="5"/>
        <v>0</v>
      </c>
      <c r="AY21" s="262">
        <f t="shared" ca="1" si="5"/>
        <v>0</v>
      </c>
      <c r="AZ21" s="262">
        <f t="shared" ca="1" si="5"/>
        <v>0</v>
      </c>
    </row>
    <row r="22" spans="1:16384" s="254" customFormat="1">
      <c r="A22" s="276"/>
      <c r="B22" s="322"/>
    </row>
    <row r="23" spans="1:16384">
      <c r="A23" s="277" t="s">
        <v>41</v>
      </c>
      <c r="B23" s="318"/>
      <c r="C23" s="274">
        <f ca="1">SUMPRODUCT((OFFSET(C21,,,1,Hypothèses!C6)),(OFFSET($C$8,,,1,Hypothèses!C6)))</f>
        <v>1.0913936421275139E-11</v>
      </c>
    </row>
    <row r="24" spans="1:16384">
      <c r="A24" s="275"/>
      <c r="B24" s="266"/>
      <c r="C24" s="254"/>
    </row>
    <row r="25" spans="1:16384">
      <c r="A25" s="278" t="s">
        <v>21</v>
      </c>
      <c r="B25" s="323"/>
      <c r="C25" s="243"/>
      <c r="D25" s="243"/>
      <c r="E25" s="243"/>
      <c r="F25" s="243"/>
      <c r="G25" s="243"/>
      <c r="H25" s="243"/>
      <c r="I25" s="243"/>
      <c r="J25" s="243"/>
      <c r="K25" s="243"/>
      <c r="L25" s="243"/>
      <c r="M25" s="243"/>
      <c r="N25" s="243"/>
      <c r="O25" s="243"/>
      <c r="P25" s="243"/>
      <c r="Q25" s="243"/>
      <c r="R25" s="243"/>
      <c r="S25" s="243"/>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3"/>
      <c r="AZ25" s="243"/>
      <c r="BA25" s="243"/>
      <c r="BB25" s="243"/>
      <c r="BC25" s="243"/>
      <c r="BD25" s="243"/>
      <c r="BE25" s="243"/>
      <c r="BF25" s="243"/>
      <c r="BG25" s="243"/>
      <c r="BH25" s="243"/>
      <c r="BI25" s="243"/>
      <c r="BJ25" s="243"/>
      <c r="BK25" s="243"/>
      <c r="BL25" s="243"/>
      <c r="BM25" s="243"/>
      <c r="BN25" s="243"/>
      <c r="BO25" s="243"/>
      <c r="BP25" s="243"/>
      <c r="BQ25" s="243"/>
      <c r="BR25" s="243"/>
      <c r="BS25" s="243"/>
      <c r="BT25" s="243"/>
      <c r="BU25" s="243"/>
      <c r="BV25" s="243"/>
      <c r="BW25" s="243"/>
      <c r="BX25" s="243"/>
      <c r="BY25" s="243"/>
      <c r="BZ25" s="243"/>
      <c r="CA25" s="243"/>
      <c r="CB25" s="243"/>
      <c r="CC25" s="243"/>
      <c r="CD25" s="243"/>
      <c r="CE25" s="243"/>
      <c r="CF25" s="243"/>
      <c r="CG25" s="243"/>
      <c r="CH25" s="243"/>
      <c r="CI25" s="243"/>
      <c r="CJ25" s="243"/>
      <c r="CK25" s="243"/>
      <c r="CL25" s="243"/>
      <c r="CM25" s="243"/>
      <c r="CN25" s="243"/>
      <c r="CO25" s="243"/>
      <c r="CP25" s="243"/>
      <c r="CQ25" s="243"/>
      <c r="CR25" s="243"/>
      <c r="CS25" s="243"/>
      <c r="CT25" s="243"/>
      <c r="CU25" s="243"/>
      <c r="CV25" s="243"/>
      <c r="CW25" s="243"/>
      <c r="CX25" s="243"/>
      <c r="CY25" s="243"/>
      <c r="CZ25" s="243"/>
      <c r="DA25" s="243"/>
      <c r="DB25" s="243"/>
      <c r="DC25" s="243"/>
      <c r="DD25" s="243"/>
      <c r="DE25" s="243"/>
      <c r="DF25" s="243"/>
      <c r="DG25" s="243"/>
      <c r="DH25" s="243"/>
      <c r="DI25" s="243"/>
      <c r="DJ25" s="243"/>
      <c r="DK25" s="243"/>
      <c r="DL25" s="243"/>
      <c r="DM25" s="243"/>
      <c r="DN25" s="243"/>
      <c r="DO25" s="243"/>
      <c r="DP25" s="243"/>
      <c r="DQ25" s="243"/>
      <c r="DR25" s="243"/>
      <c r="DS25" s="243"/>
      <c r="DT25" s="243"/>
      <c r="DU25" s="243"/>
      <c r="DV25" s="243"/>
      <c r="DW25" s="243"/>
      <c r="DX25" s="243"/>
      <c r="DY25" s="243"/>
      <c r="DZ25" s="243"/>
      <c r="EA25" s="243"/>
      <c r="EB25" s="243"/>
      <c r="EC25" s="243"/>
      <c r="ED25" s="243"/>
      <c r="EE25" s="243"/>
      <c r="EF25" s="243"/>
      <c r="EG25" s="243"/>
      <c r="EH25" s="243"/>
      <c r="EI25" s="243"/>
      <c r="EJ25" s="243"/>
      <c r="EK25" s="243"/>
      <c r="EL25" s="243"/>
      <c r="EM25" s="243"/>
      <c r="EN25" s="243"/>
      <c r="EO25" s="243"/>
      <c r="EP25" s="243"/>
      <c r="EQ25" s="243"/>
      <c r="ER25" s="243"/>
      <c r="ES25" s="243"/>
      <c r="ET25" s="243"/>
      <c r="EU25" s="243"/>
      <c r="EV25" s="243"/>
      <c r="EW25" s="243"/>
      <c r="EX25" s="243"/>
      <c r="EY25" s="243"/>
      <c r="EZ25" s="243"/>
      <c r="FA25" s="243"/>
      <c r="FB25" s="243"/>
      <c r="FC25" s="243"/>
      <c r="FD25" s="243"/>
      <c r="FE25" s="243"/>
      <c r="FF25" s="243"/>
      <c r="FG25" s="243"/>
      <c r="FH25" s="243"/>
      <c r="FI25" s="243"/>
      <c r="FJ25" s="243"/>
      <c r="FK25" s="243"/>
      <c r="FL25" s="243"/>
      <c r="FM25" s="243"/>
      <c r="FN25" s="243"/>
      <c r="FO25" s="243"/>
      <c r="FP25" s="243"/>
      <c r="FQ25" s="243"/>
      <c r="FR25" s="243"/>
      <c r="FS25" s="243"/>
      <c r="FT25" s="243"/>
      <c r="FU25" s="243"/>
      <c r="FV25" s="243"/>
      <c r="FW25" s="243"/>
      <c r="FX25" s="243"/>
      <c r="FY25" s="243"/>
      <c r="FZ25" s="243"/>
      <c r="GA25" s="243"/>
      <c r="GB25" s="243"/>
      <c r="GC25" s="243"/>
      <c r="GD25" s="243"/>
      <c r="GE25" s="243"/>
      <c r="GF25" s="243"/>
      <c r="GG25" s="243"/>
      <c r="GH25" s="243"/>
      <c r="GI25" s="243"/>
      <c r="GJ25" s="243"/>
      <c r="GK25" s="243"/>
      <c r="GL25" s="243"/>
      <c r="GM25" s="243"/>
      <c r="GN25" s="243"/>
      <c r="GO25" s="243"/>
      <c r="GP25" s="243"/>
      <c r="GQ25" s="243"/>
      <c r="GR25" s="243"/>
      <c r="GS25" s="243"/>
      <c r="GT25" s="243"/>
      <c r="GU25" s="243"/>
      <c r="GV25" s="243"/>
      <c r="GW25" s="243"/>
      <c r="GX25" s="243"/>
      <c r="GY25" s="243"/>
      <c r="GZ25" s="243"/>
      <c r="HA25" s="243"/>
      <c r="HB25" s="243"/>
      <c r="HC25" s="243"/>
      <c r="HD25" s="243"/>
      <c r="HE25" s="243"/>
      <c r="HF25" s="243"/>
      <c r="HG25" s="243"/>
      <c r="HH25" s="243"/>
      <c r="HI25" s="243"/>
      <c r="HJ25" s="243"/>
      <c r="HK25" s="243"/>
      <c r="HL25" s="243"/>
      <c r="HM25" s="243"/>
      <c r="HN25" s="243"/>
      <c r="HO25" s="243"/>
      <c r="HP25" s="243"/>
      <c r="HQ25" s="243"/>
      <c r="HR25" s="243"/>
      <c r="HS25" s="243"/>
      <c r="HT25" s="243"/>
      <c r="HU25" s="243"/>
      <c r="HV25" s="243"/>
      <c r="HW25" s="243"/>
      <c r="HX25" s="243"/>
      <c r="HY25" s="243"/>
      <c r="HZ25" s="243"/>
      <c r="IA25" s="243"/>
      <c r="IB25" s="243"/>
      <c r="IC25" s="243"/>
      <c r="ID25" s="243"/>
      <c r="IE25" s="243"/>
      <c r="IF25" s="243"/>
      <c r="IG25" s="243"/>
      <c r="IH25" s="243"/>
      <c r="II25" s="243"/>
      <c r="IJ25" s="243"/>
      <c r="IK25" s="243"/>
      <c r="IL25" s="243"/>
      <c r="IM25" s="243"/>
      <c r="IN25" s="243"/>
      <c r="IO25" s="243"/>
      <c r="IP25" s="243"/>
      <c r="IQ25" s="243"/>
      <c r="IR25" s="243"/>
      <c r="IS25" s="243"/>
      <c r="IT25" s="243"/>
      <c r="IU25" s="243"/>
      <c r="IV25" s="243"/>
      <c r="IW25" s="243"/>
      <c r="IX25" s="243"/>
      <c r="IY25" s="243"/>
      <c r="IZ25" s="243"/>
      <c r="JA25" s="243"/>
      <c r="JB25" s="243"/>
      <c r="JC25" s="243"/>
      <c r="JD25" s="243"/>
      <c r="JE25" s="243"/>
      <c r="JF25" s="243"/>
      <c r="JG25" s="243"/>
      <c r="JH25" s="243"/>
      <c r="JI25" s="243"/>
      <c r="JJ25" s="243"/>
      <c r="JK25" s="243"/>
      <c r="JL25" s="243"/>
      <c r="JM25" s="243"/>
      <c r="JN25" s="243"/>
      <c r="JO25" s="243"/>
      <c r="JP25" s="243"/>
      <c r="JQ25" s="243"/>
      <c r="JR25" s="243"/>
      <c r="JS25" s="243"/>
      <c r="JT25" s="243"/>
      <c r="JU25" s="243"/>
      <c r="JV25" s="243"/>
      <c r="JW25" s="243"/>
      <c r="JX25" s="243"/>
      <c r="JY25" s="243"/>
      <c r="JZ25" s="243"/>
      <c r="KA25" s="243"/>
      <c r="KB25" s="243"/>
      <c r="KC25" s="243"/>
      <c r="KD25" s="243"/>
      <c r="KE25" s="243"/>
      <c r="KF25" s="243"/>
      <c r="KG25" s="243"/>
      <c r="KH25" s="243"/>
      <c r="KI25" s="243"/>
      <c r="KJ25" s="243"/>
      <c r="KK25" s="243"/>
      <c r="KL25" s="243"/>
      <c r="KM25" s="243"/>
      <c r="KN25" s="243"/>
      <c r="KO25" s="243"/>
      <c r="KP25" s="243"/>
      <c r="KQ25" s="243"/>
      <c r="KR25" s="243"/>
      <c r="KS25" s="243"/>
      <c r="KT25" s="243"/>
      <c r="KU25" s="243"/>
      <c r="KV25" s="243"/>
      <c r="KW25" s="243"/>
      <c r="KX25" s="243"/>
      <c r="KY25" s="243"/>
      <c r="KZ25" s="243"/>
      <c r="LA25" s="243"/>
      <c r="LB25" s="243"/>
      <c r="LC25" s="243"/>
      <c r="LD25" s="243"/>
      <c r="LE25" s="243"/>
      <c r="LF25" s="243"/>
      <c r="LG25" s="243"/>
      <c r="LH25" s="243"/>
      <c r="LI25" s="243"/>
      <c r="LJ25" s="243"/>
      <c r="LK25" s="243"/>
      <c r="LL25" s="243"/>
      <c r="LM25" s="243"/>
      <c r="LN25" s="243"/>
      <c r="LO25" s="243"/>
      <c r="LP25" s="243"/>
      <c r="LQ25" s="243"/>
      <c r="LR25" s="243"/>
      <c r="LS25" s="243"/>
      <c r="LT25" s="243"/>
      <c r="LU25" s="243"/>
      <c r="LV25" s="243"/>
      <c r="LW25" s="243"/>
      <c r="LX25" s="243"/>
      <c r="LY25" s="243"/>
      <c r="LZ25" s="243"/>
      <c r="MA25" s="243"/>
      <c r="MB25" s="243"/>
      <c r="MC25" s="243"/>
      <c r="MD25" s="243"/>
      <c r="ME25" s="243"/>
      <c r="MF25" s="243"/>
      <c r="MG25" s="243"/>
      <c r="MH25" s="243"/>
      <c r="MI25" s="243"/>
      <c r="MJ25" s="243"/>
      <c r="MK25" s="243"/>
      <c r="ML25" s="243"/>
      <c r="MM25" s="243"/>
      <c r="MN25" s="243"/>
      <c r="MO25" s="243"/>
      <c r="MP25" s="243"/>
      <c r="MQ25" s="243"/>
      <c r="MR25" s="243"/>
      <c r="MS25" s="243"/>
      <c r="MT25" s="243"/>
      <c r="MU25" s="243"/>
      <c r="MV25" s="243"/>
      <c r="MW25" s="243"/>
      <c r="MX25" s="243"/>
      <c r="MY25" s="243"/>
      <c r="MZ25" s="243"/>
      <c r="NA25" s="243"/>
      <c r="NB25" s="243"/>
      <c r="NC25" s="243"/>
      <c r="ND25" s="243"/>
      <c r="NE25" s="243"/>
      <c r="NF25" s="243"/>
      <c r="NG25" s="243"/>
      <c r="NH25" s="243"/>
      <c r="NI25" s="243"/>
      <c r="NJ25" s="243"/>
      <c r="NK25" s="243"/>
      <c r="NL25" s="243"/>
      <c r="NM25" s="243"/>
      <c r="NN25" s="243"/>
      <c r="NO25" s="243"/>
      <c r="NP25" s="243"/>
      <c r="NQ25" s="243"/>
      <c r="NR25" s="243"/>
      <c r="NS25" s="243"/>
      <c r="NT25" s="243"/>
      <c r="NU25" s="243"/>
      <c r="NV25" s="243"/>
      <c r="NW25" s="243"/>
      <c r="NX25" s="243"/>
      <c r="NY25" s="243"/>
      <c r="NZ25" s="243"/>
      <c r="OA25" s="243"/>
      <c r="OB25" s="243"/>
      <c r="OC25" s="243"/>
      <c r="OD25" s="243"/>
      <c r="OE25" s="243"/>
      <c r="OF25" s="243"/>
      <c r="OG25" s="243"/>
      <c r="OH25" s="243"/>
      <c r="OI25" s="243"/>
      <c r="OJ25" s="243"/>
      <c r="OK25" s="243"/>
      <c r="OL25" s="243"/>
      <c r="OM25" s="243"/>
      <c r="ON25" s="243"/>
      <c r="OO25" s="243"/>
      <c r="OP25" s="243"/>
      <c r="OQ25" s="243"/>
      <c r="OR25" s="243"/>
      <c r="OS25" s="243"/>
      <c r="OT25" s="243"/>
      <c r="OU25" s="243"/>
      <c r="OV25" s="243"/>
      <c r="OW25" s="243"/>
      <c r="OX25" s="243"/>
      <c r="OY25" s="243"/>
      <c r="OZ25" s="243"/>
      <c r="PA25" s="243"/>
      <c r="PB25" s="243"/>
      <c r="PC25" s="243"/>
      <c r="PD25" s="243"/>
      <c r="PE25" s="243"/>
      <c r="PF25" s="243"/>
      <c r="PG25" s="243"/>
      <c r="PH25" s="243"/>
      <c r="PI25" s="243"/>
      <c r="PJ25" s="243"/>
      <c r="PK25" s="243"/>
      <c r="PL25" s="243"/>
      <c r="PM25" s="243"/>
      <c r="PN25" s="243"/>
      <c r="PO25" s="243"/>
      <c r="PP25" s="243"/>
      <c r="PQ25" s="243"/>
      <c r="PR25" s="243"/>
      <c r="PS25" s="243"/>
      <c r="PT25" s="243"/>
      <c r="PU25" s="243"/>
      <c r="PV25" s="243"/>
      <c r="PW25" s="243"/>
      <c r="PX25" s="243"/>
      <c r="PY25" s="243"/>
      <c r="PZ25" s="243"/>
      <c r="QA25" s="243"/>
      <c r="QB25" s="243"/>
      <c r="QC25" s="243"/>
      <c r="QD25" s="243"/>
      <c r="QE25" s="243"/>
      <c r="QF25" s="243"/>
      <c r="QG25" s="243"/>
      <c r="QH25" s="243"/>
      <c r="QI25" s="243"/>
      <c r="QJ25" s="243"/>
      <c r="QK25" s="243"/>
      <c r="QL25" s="243"/>
      <c r="QM25" s="243"/>
      <c r="QN25" s="243"/>
      <c r="QO25" s="243"/>
      <c r="QP25" s="243"/>
      <c r="QQ25" s="243"/>
      <c r="QR25" s="243"/>
      <c r="QS25" s="243"/>
      <c r="QT25" s="243"/>
      <c r="QU25" s="243"/>
      <c r="QV25" s="243"/>
      <c r="QW25" s="243"/>
      <c r="QX25" s="243"/>
      <c r="QY25" s="243"/>
      <c r="QZ25" s="243"/>
      <c r="RA25" s="243"/>
      <c r="RB25" s="243"/>
      <c r="RC25" s="243"/>
      <c r="RD25" s="243"/>
      <c r="RE25" s="243"/>
      <c r="RF25" s="243"/>
      <c r="RG25" s="243"/>
      <c r="RH25" s="243"/>
      <c r="RI25" s="243"/>
      <c r="RJ25" s="243"/>
      <c r="RK25" s="243"/>
      <c r="RL25" s="243"/>
      <c r="RM25" s="243"/>
      <c r="RN25" s="243"/>
      <c r="RO25" s="243"/>
      <c r="RP25" s="243"/>
      <c r="RQ25" s="243"/>
      <c r="RR25" s="243"/>
      <c r="RS25" s="243"/>
      <c r="RT25" s="243"/>
      <c r="RU25" s="243"/>
      <c r="RV25" s="243"/>
      <c r="RW25" s="243"/>
      <c r="RX25" s="243"/>
      <c r="RY25" s="243"/>
      <c r="RZ25" s="243"/>
      <c r="SA25" s="243"/>
      <c r="SB25" s="243"/>
      <c r="SC25" s="243"/>
      <c r="SD25" s="243"/>
      <c r="SE25" s="243"/>
      <c r="SF25" s="243"/>
      <c r="SG25" s="243"/>
      <c r="SH25" s="243"/>
      <c r="SI25" s="243"/>
      <c r="SJ25" s="243"/>
      <c r="SK25" s="243"/>
      <c r="SL25" s="243"/>
      <c r="SM25" s="243"/>
      <c r="SN25" s="243"/>
      <c r="SO25" s="243"/>
      <c r="SP25" s="243"/>
      <c r="SQ25" s="243"/>
      <c r="SR25" s="243"/>
      <c r="SS25" s="243"/>
      <c r="ST25" s="243"/>
      <c r="SU25" s="243"/>
      <c r="SV25" s="243"/>
      <c r="SW25" s="243"/>
      <c r="SX25" s="243"/>
      <c r="SY25" s="243"/>
      <c r="SZ25" s="243"/>
      <c r="TA25" s="243"/>
      <c r="TB25" s="243"/>
      <c r="TC25" s="243"/>
      <c r="TD25" s="243"/>
      <c r="TE25" s="243"/>
      <c r="TF25" s="243"/>
      <c r="TG25" s="243"/>
      <c r="TH25" s="243"/>
      <c r="TI25" s="243"/>
      <c r="TJ25" s="243"/>
      <c r="TK25" s="243"/>
      <c r="TL25" s="243"/>
      <c r="TM25" s="243"/>
      <c r="TN25" s="243"/>
      <c r="TO25" s="243"/>
      <c r="TP25" s="243"/>
      <c r="TQ25" s="243"/>
      <c r="TR25" s="243"/>
      <c r="TS25" s="243"/>
      <c r="TT25" s="243"/>
      <c r="TU25" s="243"/>
      <c r="TV25" s="243"/>
      <c r="TW25" s="243"/>
      <c r="TX25" s="243"/>
      <c r="TY25" s="243"/>
      <c r="TZ25" s="243"/>
      <c r="UA25" s="243"/>
      <c r="UB25" s="243"/>
      <c r="UC25" s="243"/>
      <c r="UD25" s="243"/>
      <c r="UE25" s="243"/>
      <c r="UF25" s="243"/>
      <c r="UG25" s="243"/>
      <c r="UH25" s="243"/>
      <c r="UI25" s="243"/>
      <c r="UJ25" s="243"/>
      <c r="UK25" s="243"/>
      <c r="UL25" s="243"/>
      <c r="UM25" s="243"/>
      <c r="UN25" s="243"/>
      <c r="UO25" s="243"/>
      <c r="UP25" s="243"/>
      <c r="UQ25" s="243"/>
      <c r="UR25" s="243"/>
      <c r="US25" s="243"/>
      <c r="UT25" s="243"/>
      <c r="UU25" s="243"/>
      <c r="UV25" s="243"/>
      <c r="UW25" s="243"/>
      <c r="UX25" s="243"/>
      <c r="UY25" s="243"/>
      <c r="UZ25" s="243"/>
      <c r="VA25" s="243"/>
      <c r="VB25" s="243"/>
      <c r="VC25" s="243"/>
      <c r="VD25" s="243"/>
      <c r="VE25" s="243"/>
      <c r="VF25" s="243"/>
      <c r="VG25" s="243"/>
      <c r="VH25" s="243"/>
      <c r="VI25" s="243"/>
      <c r="VJ25" s="243"/>
      <c r="VK25" s="243"/>
      <c r="VL25" s="243"/>
      <c r="VM25" s="243"/>
      <c r="VN25" s="243"/>
      <c r="VO25" s="243"/>
      <c r="VP25" s="243"/>
      <c r="VQ25" s="243"/>
      <c r="VR25" s="243"/>
      <c r="VS25" s="243"/>
      <c r="VT25" s="243"/>
      <c r="VU25" s="243"/>
      <c r="VV25" s="243"/>
      <c r="VW25" s="243"/>
      <c r="VX25" s="243"/>
      <c r="VY25" s="243"/>
      <c r="VZ25" s="243"/>
      <c r="WA25" s="243"/>
      <c r="WB25" s="243"/>
      <c r="WC25" s="243"/>
      <c r="WD25" s="243"/>
      <c r="WE25" s="243"/>
      <c r="WF25" s="243"/>
      <c r="WG25" s="243"/>
      <c r="WH25" s="243"/>
      <c r="WI25" s="243"/>
      <c r="WJ25" s="243"/>
      <c r="WK25" s="243"/>
      <c r="WL25" s="243"/>
      <c r="WM25" s="243"/>
      <c r="WN25" s="243"/>
      <c r="WO25" s="243"/>
      <c r="WP25" s="243"/>
      <c r="WQ25" s="243"/>
      <c r="WR25" s="243"/>
      <c r="WS25" s="243"/>
      <c r="WT25" s="243"/>
      <c r="WU25" s="243"/>
      <c r="WV25" s="243"/>
      <c r="WW25" s="243"/>
      <c r="WX25" s="243"/>
      <c r="WY25" s="243"/>
      <c r="WZ25" s="243"/>
      <c r="XA25" s="243"/>
      <c r="XB25" s="243"/>
      <c r="XC25" s="243"/>
      <c r="XD25" s="243"/>
      <c r="XE25" s="243"/>
      <c r="XF25" s="243"/>
      <c r="XG25" s="243"/>
      <c r="XH25" s="243"/>
      <c r="XI25" s="243"/>
      <c r="XJ25" s="243"/>
      <c r="XK25" s="243"/>
      <c r="XL25" s="243"/>
      <c r="XM25" s="243"/>
      <c r="XN25" s="243"/>
      <c r="XO25" s="243"/>
      <c r="XP25" s="243"/>
      <c r="XQ25" s="243"/>
      <c r="XR25" s="243"/>
      <c r="XS25" s="243"/>
      <c r="XT25" s="243"/>
      <c r="XU25" s="243"/>
      <c r="XV25" s="243"/>
      <c r="XW25" s="243"/>
      <c r="XX25" s="243"/>
      <c r="XY25" s="243"/>
      <c r="XZ25" s="243"/>
      <c r="YA25" s="243"/>
      <c r="YB25" s="243"/>
      <c r="YC25" s="243"/>
      <c r="YD25" s="243"/>
      <c r="YE25" s="243"/>
      <c r="YF25" s="243"/>
      <c r="YG25" s="243"/>
      <c r="YH25" s="243"/>
      <c r="YI25" s="243"/>
      <c r="YJ25" s="243"/>
      <c r="YK25" s="243"/>
      <c r="YL25" s="243"/>
      <c r="YM25" s="243"/>
      <c r="YN25" s="243"/>
      <c r="YO25" s="243"/>
      <c r="YP25" s="243"/>
      <c r="YQ25" s="243"/>
      <c r="YR25" s="243"/>
      <c r="YS25" s="243"/>
      <c r="YT25" s="243"/>
      <c r="YU25" s="243"/>
      <c r="YV25" s="243"/>
      <c r="YW25" s="243"/>
      <c r="YX25" s="243"/>
      <c r="YY25" s="243"/>
      <c r="YZ25" s="243"/>
      <c r="ZA25" s="243"/>
      <c r="ZB25" s="243"/>
      <c r="ZC25" s="243"/>
      <c r="ZD25" s="243"/>
      <c r="ZE25" s="243"/>
      <c r="ZF25" s="243"/>
      <c r="ZG25" s="243"/>
      <c r="ZH25" s="243"/>
      <c r="ZI25" s="243"/>
      <c r="ZJ25" s="243"/>
      <c r="ZK25" s="243"/>
      <c r="ZL25" s="243"/>
      <c r="ZM25" s="243"/>
      <c r="ZN25" s="243"/>
      <c r="ZO25" s="243"/>
      <c r="ZP25" s="243"/>
      <c r="ZQ25" s="243"/>
      <c r="ZR25" s="243"/>
      <c r="ZS25" s="243"/>
      <c r="ZT25" s="243"/>
      <c r="ZU25" s="243"/>
      <c r="ZV25" s="243"/>
      <c r="ZW25" s="243"/>
      <c r="ZX25" s="243"/>
      <c r="ZY25" s="243"/>
      <c r="ZZ25" s="243"/>
      <c r="AAA25" s="243"/>
      <c r="AAB25" s="243"/>
      <c r="AAC25" s="243"/>
      <c r="AAD25" s="243"/>
      <c r="AAE25" s="243"/>
      <c r="AAF25" s="243"/>
      <c r="AAG25" s="243"/>
      <c r="AAH25" s="243"/>
      <c r="AAI25" s="243"/>
      <c r="AAJ25" s="243"/>
      <c r="AAK25" s="243"/>
      <c r="AAL25" s="243"/>
      <c r="AAM25" s="243"/>
      <c r="AAN25" s="243"/>
      <c r="AAO25" s="243"/>
      <c r="AAP25" s="243"/>
      <c r="AAQ25" s="243"/>
      <c r="AAR25" s="243"/>
      <c r="AAS25" s="243"/>
      <c r="AAT25" s="243"/>
      <c r="AAU25" s="243"/>
      <c r="AAV25" s="243"/>
      <c r="AAW25" s="243"/>
      <c r="AAX25" s="243"/>
      <c r="AAY25" s="243"/>
      <c r="AAZ25" s="243"/>
      <c r="ABA25" s="243"/>
      <c r="ABB25" s="243"/>
      <c r="ABC25" s="243"/>
      <c r="ABD25" s="243"/>
      <c r="ABE25" s="243"/>
      <c r="ABF25" s="243"/>
      <c r="ABG25" s="243"/>
      <c r="ABH25" s="243"/>
      <c r="ABI25" s="243"/>
      <c r="ABJ25" s="243"/>
      <c r="ABK25" s="243"/>
      <c r="ABL25" s="243"/>
      <c r="ABM25" s="243"/>
      <c r="ABN25" s="243"/>
      <c r="ABO25" s="243"/>
      <c r="ABP25" s="243"/>
      <c r="ABQ25" s="243"/>
      <c r="ABR25" s="243"/>
      <c r="ABS25" s="243"/>
      <c r="ABT25" s="243"/>
      <c r="ABU25" s="243"/>
      <c r="ABV25" s="243"/>
      <c r="ABW25" s="243"/>
      <c r="ABX25" s="243"/>
      <c r="ABY25" s="243"/>
      <c r="ABZ25" s="243"/>
      <c r="ACA25" s="243"/>
      <c r="ACB25" s="243"/>
      <c r="ACC25" s="243"/>
      <c r="ACD25" s="243"/>
      <c r="ACE25" s="243"/>
      <c r="ACF25" s="243"/>
      <c r="ACG25" s="243"/>
      <c r="ACH25" s="243"/>
      <c r="ACI25" s="243"/>
      <c r="ACJ25" s="243"/>
      <c r="ACK25" s="243"/>
      <c r="ACL25" s="243"/>
      <c r="ACM25" s="243"/>
      <c r="ACN25" s="243"/>
      <c r="ACO25" s="243"/>
      <c r="ACP25" s="243"/>
      <c r="ACQ25" s="243"/>
      <c r="ACR25" s="243"/>
      <c r="ACS25" s="243"/>
      <c r="ACT25" s="243"/>
      <c r="ACU25" s="243"/>
      <c r="ACV25" s="243"/>
      <c r="ACW25" s="243"/>
      <c r="ACX25" s="243"/>
      <c r="ACY25" s="243"/>
      <c r="ACZ25" s="243"/>
      <c r="ADA25" s="243"/>
      <c r="ADB25" s="243"/>
      <c r="ADC25" s="243"/>
      <c r="ADD25" s="243"/>
      <c r="ADE25" s="243"/>
      <c r="ADF25" s="243"/>
      <c r="ADG25" s="243"/>
      <c r="ADH25" s="243"/>
      <c r="ADI25" s="243"/>
      <c r="ADJ25" s="243"/>
      <c r="ADK25" s="243"/>
      <c r="ADL25" s="243"/>
      <c r="ADM25" s="243"/>
      <c r="ADN25" s="243"/>
      <c r="ADO25" s="243"/>
      <c r="ADP25" s="243"/>
      <c r="ADQ25" s="243"/>
      <c r="ADR25" s="243"/>
      <c r="ADS25" s="243"/>
      <c r="ADT25" s="243"/>
      <c r="ADU25" s="243"/>
      <c r="ADV25" s="243"/>
      <c r="ADW25" s="243"/>
      <c r="ADX25" s="243"/>
      <c r="ADY25" s="243"/>
      <c r="ADZ25" s="243"/>
      <c r="AEA25" s="243"/>
      <c r="AEB25" s="243"/>
      <c r="AEC25" s="243"/>
      <c r="AED25" s="243"/>
      <c r="AEE25" s="243"/>
      <c r="AEF25" s="243"/>
      <c r="AEG25" s="243"/>
      <c r="AEH25" s="243"/>
      <c r="AEI25" s="243"/>
      <c r="AEJ25" s="243"/>
      <c r="AEK25" s="243"/>
      <c r="AEL25" s="243"/>
      <c r="AEM25" s="243"/>
      <c r="AEN25" s="243"/>
      <c r="AEO25" s="243"/>
      <c r="AEP25" s="243"/>
      <c r="AEQ25" s="243"/>
      <c r="AER25" s="243"/>
      <c r="AES25" s="243"/>
      <c r="AET25" s="243"/>
      <c r="AEU25" s="243"/>
      <c r="AEV25" s="243"/>
      <c r="AEW25" s="243"/>
      <c r="AEX25" s="243"/>
      <c r="AEY25" s="243"/>
      <c r="AEZ25" s="243"/>
      <c r="AFA25" s="243"/>
      <c r="AFB25" s="243"/>
      <c r="AFC25" s="243"/>
      <c r="AFD25" s="243"/>
      <c r="AFE25" s="243"/>
      <c r="AFF25" s="243"/>
      <c r="AFG25" s="243"/>
      <c r="AFH25" s="243"/>
      <c r="AFI25" s="243"/>
      <c r="AFJ25" s="243"/>
      <c r="AFK25" s="243"/>
      <c r="AFL25" s="243"/>
      <c r="AFM25" s="243"/>
      <c r="AFN25" s="243"/>
      <c r="AFO25" s="243"/>
      <c r="AFP25" s="243"/>
      <c r="AFQ25" s="243"/>
      <c r="AFR25" s="243"/>
      <c r="AFS25" s="243"/>
      <c r="AFT25" s="243"/>
      <c r="AFU25" s="243"/>
      <c r="AFV25" s="243"/>
      <c r="AFW25" s="243"/>
      <c r="AFX25" s="243"/>
      <c r="AFY25" s="243"/>
      <c r="AFZ25" s="243"/>
      <c r="AGA25" s="243"/>
      <c r="AGB25" s="243"/>
      <c r="AGC25" s="243"/>
      <c r="AGD25" s="243"/>
      <c r="AGE25" s="243"/>
      <c r="AGF25" s="243"/>
      <c r="AGG25" s="243"/>
      <c r="AGH25" s="243"/>
      <c r="AGI25" s="243"/>
      <c r="AGJ25" s="243"/>
      <c r="AGK25" s="243"/>
      <c r="AGL25" s="243"/>
      <c r="AGM25" s="243"/>
      <c r="AGN25" s="243"/>
      <c r="AGO25" s="243"/>
      <c r="AGP25" s="243"/>
      <c r="AGQ25" s="243"/>
      <c r="AGR25" s="243"/>
      <c r="AGS25" s="243"/>
      <c r="AGT25" s="243"/>
      <c r="AGU25" s="243"/>
      <c r="AGV25" s="243"/>
      <c r="AGW25" s="243"/>
      <c r="AGX25" s="243"/>
      <c r="AGY25" s="243"/>
      <c r="AGZ25" s="243"/>
      <c r="AHA25" s="243"/>
      <c r="AHB25" s="243"/>
      <c r="AHC25" s="243"/>
      <c r="AHD25" s="243"/>
      <c r="AHE25" s="243"/>
      <c r="AHF25" s="243"/>
      <c r="AHG25" s="243"/>
      <c r="AHH25" s="243"/>
      <c r="AHI25" s="243"/>
      <c r="AHJ25" s="243"/>
      <c r="AHK25" s="243"/>
      <c r="AHL25" s="243"/>
      <c r="AHM25" s="243"/>
      <c r="AHN25" s="243"/>
      <c r="AHO25" s="243"/>
      <c r="AHP25" s="243"/>
      <c r="AHQ25" s="243"/>
      <c r="AHR25" s="243"/>
      <c r="AHS25" s="243"/>
      <c r="AHT25" s="243"/>
      <c r="AHU25" s="243"/>
      <c r="AHV25" s="243"/>
      <c r="AHW25" s="243"/>
      <c r="AHX25" s="243"/>
      <c r="AHY25" s="243"/>
      <c r="AHZ25" s="243"/>
      <c r="AIA25" s="243"/>
      <c r="AIB25" s="243"/>
      <c r="AIC25" s="243"/>
      <c r="AID25" s="243"/>
      <c r="AIE25" s="243"/>
      <c r="AIF25" s="243"/>
      <c r="AIG25" s="243"/>
      <c r="AIH25" s="243"/>
      <c r="AII25" s="243"/>
      <c r="AIJ25" s="243"/>
      <c r="AIK25" s="243"/>
      <c r="AIL25" s="243"/>
      <c r="AIM25" s="243"/>
      <c r="AIN25" s="243"/>
      <c r="AIO25" s="243"/>
      <c r="AIP25" s="243"/>
      <c r="AIQ25" s="243"/>
      <c r="AIR25" s="243"/>
      <c r="AIS25" s="243"/>
      <c r="AIT25" s="243"/>
      <c r="AIU25" s="243"/>
      <c r="AIV25" s="243"/>
      <c r="AIW25" s="243"/>
      <c r="AIX25" s="243"/>
      <c r="AIY25" s="243"/>
      <c r="AIZ25" s="243"/>
      <c r="AJA25" s="243"/>
      <c r="AJB25" s="243"/>
      <c r="AJC25" s="243"/>
      <c r="AJD25" s="243"/>
      <c r="AJE25" s="243"/>
      <c r="AJF25" s="243"/>
      <c r="AJG25" s="243"/>
      <c r="AJH25" s="243"/>
      <c r="AJI25" s="243"/>
      <c r="AJJ25" s="243"/>
      <c r="AJK25" s="243"/>
      <c r="AJL25" s="243"/>
      <c r="AJM25" s="243"/>
      <c r="AJN25" s="243"/>
      <c r="AJO25" s="243"/>
      <c r="AJP25" s="243"/>
      <c r="AJQ25" s="243"/>
      <c r="AJR25" s="243"/>
      <c r="AJS25" s="243"/>
      <c r="AJT25" s="243"/>
      <c r="AJU25" s="243"/>
      <c r="AJV25" s="243"/>
      <c r="AJW25" s="243"/>
      <c r="AJX25" s="243"/>
      <c r="AJY25" s="243"/>
      <c r="AJZ25" s="243"/>
      <c r="AKA25" s="243"/>
      <c r="AKB25" s="243"/>
      <c r="AKC25" s="243"/>
      <c r="AKD25" s="243"/>
      <c r="AKE25" s="243"/>
      <c r="AKF25" s="243"/>
      <c r="AKG25" s="243"/>
      <c r="AKH25" s="243"/>
      <c r="AKI25" s="243"/>
      <c r="AKJ25" s="243"/>
      <c r="AKK25" s="243"/>
      <c r="AKL25" s="243"/>
      <c r="AKM25" s="243"/>
      <c r="AKN25" s="243"/>
      <c r="AKO25" s="243"/>
      <c r="AKP25" s="243"/>
      <c r="AKQ25" s="243"/>
      <c r="AKR25" s="243"/>
      <c r="AKS25" s="243"/>
      <c r="AKT25" s="243"/>
      <c r="AKU25" s="243"/>
      <c r="AKV25" s="243"/>
      <c r="AKW25" s="243"/>
      <c r="AKX25" s="243"/>
      <c r="AKY25" s="243"/>
      <c r="AKZ25" s="243"/>
      <c r="ALA25" s="243"/>
      <c r="ALB25" s="243"/>
      <c r="ALC25" s="243"/>
      <c r="ALD25" s="243"/>
      <c r="ALE25" s="243"/>
      <c r="ALF25" s="243"/>
      <c r="ALG25" s="243"/>
      <c r="ALH25" s="243"/>
      <c r="ALI25" s="243"/>
      <c r="ALJ25" s="243"/>
      <c r="ALK25" s="243"/>
      <c r="ALL25" s="243"/>
      <c r="ALM25" s="243"/>
      <c r="ALN25" s="243"/>
      <c r="ALO25" s="243"/>
      <c r="ALP25" s="243"/>
      <c r="ALQ25" s="243"/>
      <c r="ALR25" s="243"/>
      <c r="ALS25" s="243"/>
      <c r="ALT25" s="243"/>
      <c r="ALU25" s="243"/>
      <c r="ALV25" s="243"/>
      <c r="ALW25" s="243"/>
      <c r="ALX25" s="243"/>
      <c r="ALY25" s="243"/>
      <c r="ALZ25" s="243"/>
      <c r="AMA25" s="243"/>
      <c r="AMB25" s="243"/>
      <c r="AMC25" s="243"/>
      <c r="AMD25" s="243"/>
      <c r="AME25" s="243"/>
      <c r="AMF25" s="243"/>
      <c r="AMG25" s="243"/>
      <c r="AMH25" s="243"/>
      <c r="AMI25" s="243"/>
      <c r="AMJ25" s="243"/>
      <c r="AMK25" s="243"/>
      <c r="AML25" s="243"/>
      <c r="AMM25" s="243"/>
      <c r="AMN25" s="243"/>
      <c r="AMO25" s="243"/>
      <c r="AMP25" s="243"/>
      <c r="AMQ25" s="243"/>
      <c r="AMR25" s="243"/>
      <c r="AMS25" s="243"/>
      <c r="AMT25" s="243"/>
      <c r="AMU25" s="243"/>
      <c r="AMV25" s="243"/>
      <c r="AMW25" s="243"/>
      <c r="AMX25" s="243"/>
      <c r="AMY25" s="243"/>
      <c r="AMZ25" s="243"/>
      <c r="ANA25" s="243"/>
      <c r="ANB25" s="243"/>
      <c r="ANC25" s="243"/>
      <c r="AND25" s="243"/>
      <c r="ANE25" s="243"/>
      <c r="ANF25" s="243"/>
      <c r="ANG25" s="243"/>
      <c r="ANH25" s="243"/>
      <c r="ANI25" s="243"/>
      <c r="ANJ25" s="243"/>
      <c r="ANK25" s="243"/>
      <c r="ANL25" s="243"/>
      <c r="ANM25" s="243"/>
      <c r="ANN25" s="243"/>
      <c r="ANO25" s="243"/>
      <c r="ANP25" s="243"/>
      <c r="ANQ25" s="243"/>
      <c r="ANR25" s="243"/>
      <c r="ANS25" s="243"/>
      <c r="ANT25" s="243"/>
      <c r="ANU25" s="243"/>
      <c r="ANV25" s="243"/>
      <c r="ANW25" s="243"/>
      <c r="ANX25" s="243"/>
      <c r="ANY25" s="243"/>
      <c r="ANZ25" s="243"/>
      <c r="AOA25" s="243"/>
      <c r="AOB25" s="243"/>
      <c r="AOC25" s="243"/>
      <c r="AOD25" s="243"/>
      <c r="AOE25" s="243"/>
      <c r="AOF25" s="243"/>
      <c r="AOG25" s="243"/>
      <c r="AOH25" s="243"/>
      <c r="AOI25" s="243"/>
      <c r="AOJ25" s="243"/>
      <c r="AOK25" s="243"/>
      <c r="AOL25" s="243"/>
      <c r="AOM25" s="243"/>
      <c r="AON25" s="243"/>
      <c r="AOO25" s="243"/>
      <c r="AOP25" s="243"/>
      <c r="AOQ25" s="243"/>
      <c r="AOR25" s="243"/>
      <c r="AOS25" s="243"/>
      <c r="AOT25" s="243"/>
      <c r="AOU25" s="243"/>
      <c r="AOV25" s="243"/>
      <c r="AOW25" s="243"/>
      <c r="AOX25" s="243"/>
      <c r="AOY25" s="243"/>
      <c r="AOZ25" s="243"/>
      <c r="APA25" s="243"/>
      <c r="APB25" s="243"/>
      <c r="APC25" s="243"/>
      <c r="APD25" s="243"/>
      <c r="APE25" s="243"/>
      <c r="APF25" s="243"/>
      <c r="APG25" s="243"/>
      <c r="APH25" s="243"/>
      <c r="API25" s="243"/>
      <c r="APJ25" s="243"/>
      <c r="APK25" s="243"/>
      <c r="APL25" s="243"/>
      <c r="APM25" s="243"/>
      <c r="APN25" s="243"/>
      <c r="APO25" s="243"/>
      <c r="APP25" s="243"/>
      <c r="APQ25" s="243"/>
      <c r="APR25" s="243"/>
      <c r="APS25" s="243"/>
      <c r="APT25" s="243"/>
      <c r="APU25" s="243"/>
      <c r="APV25" s="243"/>
      <c r="APW25" s="243"/>
      <c r="APX25" s="243"/>
      <c r="APY25" s="243"/>
      <c r="APZ25" s="243"/>
      <c r="AQA25" s="243"/>
      <c r="AQB25" s="243"/>
      <c r="AQC25" s="243"/>
      <c r="AQD25" s="243"/>
      <c r="AQE25" s="243"/>
      <c r="AQF25" s="243"/>
      <c r="AQG25" s="243"/>
      <c r="AQH25" s="243"/>
      <c r="AQI25" s="243"/>
      <c r="AQJ25" s="243"/>
      <c r="AQK25" s="243"/>
      <c r="AQL25" s="243"/>
      <c r="AQM25" s="243"/>
      <c r="AQN25" s="243"/>
      <c r="AQO25" s="243"/>
      <c r="AQP25" s="243"/>
      <c r="AQQ25" s="243"/>
      <c r="AQR25" s="243"/>
      <c r="AQS25" s="243"/>
      <c r="AQT25" s="243"/>
      <c r="AQU25" s="243"/>
      <c r="AQV25" s="243"/>
      <c r="AQW25" s="243"/>
      <c r="AQX25" s="243"/>
      <c r="AQY25" s="243"/>
      <c r="AQZ25" s="243"/>
      <c r="ARA25" s="243"/>
      <c r="ARB25" s="243"/>
      <c r="ARC25" s="243"/>
      <c r="ARD25" s="243"/>
      <c r="ARE25" s="243"/>
      <c r="ARF25" s="243"/>
      <c r="ARG25" s="243"/>
      <c r="ARH25" s="243"/>
      <c r="ARI25" s="243"/>
      <c r="ARJ25" s="243"/>
      <c r="ARK25" s="243"/>
      <c r="ARL25" s="243"/>
      <c r="ARM25" s="243"/>
      <c r="ARN25" s="243"/>
      <c r="ARO25" s="243"/>
      <c r="ARP25" s="243"/>
      <c r="ARQ25" s="243"/>
      <c r="ARR25" s="243"/>
      <c r="ARS25" s="243"/>
      <c r="ART25" s="243"/>
      <c r="ARU25" s="243"/>
      <c r="ARV25" s="243"/>
      <c r="ARW25" s="243"/>
      <c r="ARX25" s="243"/>
      <c r="ARY25" s="243"/>
      <c r="ARZ25" s="243"/>
      <c r="ASA25" s="243"/>
      <c r="ASB25" s="243"/>
      <c r="ASC25" s="243"/>
      <c r="ASD25" s="243"/>
      <c r="ASE25" s="243"/>
      <c r="ASF25" s="243"/>
      <c r="ASG25" s="243"/>
      <c r="ASH25" s="243"/>
      <c r="ASI25" s="243"/>
      <c r="ASJ25" s="243"/>
      <c r="ASK25" s="243"/>
      <c r="ASL25" s="243"/>
      <c r="ASM25" s="243"/>
      <c r="ASN25" s="243"/>
      <c r="ASO25" s="243"/>
      <c r="ASP25" s="243"/>
      <c r="ASQ25" s="243"/>
      <c r="ASR25" s="243"/>
      <c r="ASS25" s="243"/>
      <c r="AST25" s="243"/>
      <c r="ASU25" s="243"/>
      <c r="ASV25" s="243"/>
      <c r="ASW25" s="243"/>
      <c r="ASX25" s="243"/>
      <c r="ASY25" s="243"/>
      <c r="ASZ25" s="243"/>
      <c r="ATA25" s="243"/>
      <c r="ATB25" s="243"/>
      <c r="ATC25" s="243"/>
      <c r="ATD25" s="243"/>
      <c r="ATE25" s="243"/>
      <c r="ATF25" s="243"/>
      <c r="ATG25" s="243"/>
      <c r="ATH25" s="243"/>
      <c r="ATI25" s="243"/>
      <c r="ATJ25" s="243"/>
      <c r="ATK25" s="243"/>
      <c r="ATL25" s="243"/>
      <c r="ATM25" s="243"/>
      <c r="ATN25" s="243"/>
      <c r="ATO25" s="243"/>
      <c r="ATP25" s="243"/>
      <c r="ATQ25" s="243"/>
      <c r="ATR25" s="243"/>
      <c r="ATS25" s="243"/>
      <c r="ATT25" s="243"/>
      <c r="ATU25" s="243"/>
      <c r="ATV25" s="243"/>
      <c r="ATW25" s="243"/>
      <c r="ATX25" s="243"/>
      <c r="ATY25" s="243"/>
      <c r="ATZ25" s="243"/>
      <c r="AUA25" s="243"/>
      <c r="AUB25" s="243"/>
      <c r="AUC25" s="243"/>
      <c r="AUD25" s="243"/>
      <c r="AUE25" s="243"/>
      <c r="AUF25" s="243"/>
      <c r="AUG25" s="243"/>
      <c r="AUH25" s="243"/>
      <c r="AUI25" s="243"/>
      <c r="AUJ25" s="243"/>
      <c r="AUK25" s="243"/>
      <c r="AUL25" s="243"/>
      <c r="AUM25" s="243"/>
      <c r="AUN25" s="243"/>
      <c r="AUO25" s="243"/>
      <c r="AUP25" s="243"/>
      <c r="AUQ25" s="243"/>
      <c r="AUR25" s="243"/>
      <c r="AUS25" s="243"/>
      <c r="AUT25" s="243"/>
      <c r="AUU25" s="243"/>
      <c r="AUV25" s="243"/>
      <c r="AUW25" s="243"/>
      <c r="AUX25" s="243"/>
      <c r="AUY25" s="243"/>
      <c r="AUZ25" s="243"/>
      <c r="AVA25" s="243"/>
      <c r="AVB25" s="243"/>
      <c r="AVC25" s="243"/>
      <c r="AVD25" s="243"/>
      <c r="AVE25" s="243"/>
      <c r="AVF25" s="243"/>
      <c r="AVG25" s="243"/>
      <c r="AVH25" s="243"/>
      <c r="AVI25" s="243"/>
      <c r="AVJ25" s="243"/>
      <c r="AVK25" s="243"/>
      <c r="AVL25" s="243"/>
      <c r="AVM25" s="243"/>
      <c r="AVN25" s="243"/>
      <c r="AVO25" s="243"/>
      <c r="AVP25" s="243"/>
      <c r="AVQ25" s="243"/>
      <c r="AVR25" s="243"/>
      <c r="AVS25" s="243"/>
      <c r="AVT25" s="243"/>
      <c r="AVU25" s="243"/>
      <c r="AVV25" s="243"/>
      <c r="AVW25" s="243"/>
      <c r="AVX25" s="243"/>
      <c r="AVY25" s="243"/>
      <c r="AVZ25" s="243"/>
      <c r="AWA25" s="243"/>
      <c r="AWB25" s="243"/>
      <c r="AWC25" s="243"/>
      <c r="AWD25" s="243"/>
      <c r="AWE25" s="243"/>
      <c r="AWF25" s="243"/>
      <c r="AWG25" s="243"/>
      <c r="AWH25" s="243"/>
      <c r="AWI25" s="243"/>
      <c r="AWJ25" s="243"/>
      <c r="AWK25" s="243"/>
      <c r="AWL25" s="243"/>
      <c r="AWM25" s="243"/>
      <c r="AWN25" s="243"/>
      <c r="AWO25" s="243"/>
      <c r="AWP25" s="243"/>
      <c r="AWQ25" s="243"/>
      <c r="AWR25" s="243"/>
      <c r="AWS25" s="243"/>
      <c r="AWT25" s="243"/>
      <c r="AWU25" s="243"/>
      <c r="AWV25" s="243"/>
      <c r="AWW25" s="243"/>
      <c r="AWX25" s="243"/>
      <c r="AWY25" s="243"/>
      <c r="AWZ25" s="243"/>
      <c r="AXA25" s="243"/>
      <c r="AXB25" s="243"/>
      <c r="AXC25" s="243"/>
      <c r="AXD25" s="243"/>
      <c r="AXE25" s="243"/>
      <c r="AXF25" s="243"/>
      <c r="AXG25" s="243"/>
      <c r="AXH25" s="243"/>
      <c r="AXI25" s="243"/>
      <c r="AXJ25" s="243"/>
      <c r="AXK25" s="243"/>
      <c r="AXL25" s="243"/>
      <c r="AXM25" s="243"/>
      <c r="AXN25" s="243"/>
      <c r="AXO25" s="243"/>
      <c r="AXP25" s="243"/>
      <c r="AXQ25" s="243"/>
      <c r="AXR25" s="243"/>
      <c r="AXS25" s="243"/>
      <c r="AXT25" s="243"/>
      <c r="AXU25" s="243"/>
      <c r="AXV25" s="243"/>
      <c r="AXW25" s="243"/>
      <c r="AXX25" s="243"/>
      <c r="AXY25" s="243"/>
      <c r="AXZ25" s="243"/>
      <c r="AYA25" s="243"/>
      <c r="AYB25" s="243"/>
      <c r="AYC25" s="243"/>
      <c r="AYD25" s="243"/>
      <c r="AYE25" s="243"/>
      <c r="AYF25" s="243"/>
      <c r="AYG25" s="243"/>
      <c r="AYH25" s="243"/>
      <c r="AYI25" s="243"/>
      <c r="AYJ25" s="243"/>
      <c r="AYK25" s="243"/>
      <c r="AYL25" s="243"/>
      <c r="AYM25" s="243"/>
      <c r="AYN25" s="243"/>
      <c r="AYO25" s="243"/>
      <c r="AYP25" s="243"/>
      <c r="AYQ25" s="243"/>
      <c r="AYR25" s="243"/>
      <c r="AYS25" s="243"/>
      <c r="AYT25" s="243"/>
      <c r="AYU25" s="243"/>
      <c r="AYV25" s="243"/>
      <c r="AYW25" s="243"/>
      <c r="AYX25" s="243"/>
      <c r="AYY25" s="243"/>
      <c r="AYZ25" s="243"/>
      <c r="AZA25" s="243"/>
      <c r="AZB25" s="243"/>
      <c r="AZC25" s="243"/>
      <c r="AZD25" s="243"/>
      <c r="AZE25" s="243"/>
      <c r="AZF25" s="243"/>
      <c r="AZG25" s="243"/>
      <c r="AZH25" s="243"/>
      <c r="AZI25" s="243"/>
      <c r="AZJ25" s="243"/>
      <c r="AZK25" s="243"/>
      <c r="AZL25" s="243"/>
      <c r="AZM25" s="243"/>
      <c r="AZN25" s="243"/>
      <c r="AZO25" s="243"/>
      <c r="AZP25" s="243"/>
      <c r="AZQ25" s="243"/>
      <c r="AZR25" s="243"/>
      <c r="AZS25" s="243"/>
      <c r="AZT25" s="243"/>
      <c r="AZU25" s="243"/>
      <c r="AZV25" s="243"/>
      <c r="AZW25" s="243"/>
      <c r="AZX25" s="243"/>
      <c r="AZY25" s="243"/>
      <c r="AZZ25" s="243"/>
      <c r="BAA25" s="243"/>
      <c r="BAB25" s="243"/>
      <c r="BAC25" s="243"/>
      <c r="BAD25" s="243"/>
      <c r="BAE25" s="243"/>
      <c r="BAF25" s="243"/>
      <c r="BAG25" s="243"/>
      <c r="BAH25" s="243"/>
      <c r="BAI25" s="243"/>
      <c r="BAJ25" s="243"/>
      <c r="BAK25" s="243"/>
      <c r="BAL25" s="243"/>
      <c r="BAM25" s="243"/>
      <c r="BAN25" s="243"/>
      <c r="BAO25" s="243"/>
      <c r="BAP25" s="243"/>
      <c r="BAQ25" s="243"/>
      <c r="BAR25" s="243"/>
      <c r="BAS25" s="243"/>
      <c r="BAT25" s="243"/>
      <c r="BAU25" s="243"/>
      <c r="BAV25" s="243"/>
      <c r="BAW25" s="243"/>
      <c r="BAX25" s="243"/>
      <c r="BAY25" s="243"/>
      <c r="BAZ25" s="243"/>
      <c r="BBA25" s="243"/>
      <c r="BBB25" s="243"/>
      <c r="BBC25" s="243"/>
      <c r="BBD25" s="243"/>
      <c r="BBE25" s="243"/>
      <c r="BBF25" s="243"/>
      <c r="BBG25" s="243"/>
      <c r="BBH25" s="243"/>
      <c r="BBI25" s="243"/>
      <c r="BBJ25" s="243"/>
      <c r="BBK25" s="243"/>
      <c r="BBL25" s="243"/>
      <c r="BBM25" s="243"/>
      <c r="BBN25" s="243"/>
      <c r="BBO25" s="243"/>
      <c r="BBP25" s="243"/>
      <c r="BBQ25" s="243"/>
      <c r="BBR25" s="243"/>
      <c r="BBS25" s="243"/>
      <c r="BBT25" s="243"/>
      <c r="BBU25" s="243"/>
      <c r="BBV25" s="243"/>
      <c r="BBW25" s="243"/>
      <c r="BBX25" s="243"/>
      <c r="BBY25" s="243"/>
      <c r="BBZ25" s="243"/>
      <c r="BCA25" s="243"/>
      <c r="BCB25" s="243"/>
      <c r="BCC25" s="243"/>
      <c r="BCD25" s="243"/>
      <c r="BCE25" s="243"/>
      <c r="BCF25" s="243"/>
      <c r="BCG25" s="243"/>
      <c r="BCH25" s="243"/>
      <c r="BCI25" s="243"/>
      <c r="BCJ25" s="243"/>
      <c r="BCK25" s="243"/>
      <c r="BCL25" s="243"/>
      <c r="BCM25" s="243"/>
      <c r="BCN25" s="243"/>
      <c r="BCO25" s="243"/>
      <c r="BCP25" s="243"/>
      <c r="BCQ25" s="243"/>
      <c r="BCR25" s="243"/>
      <c r="BCS25" s="243"/>
      <c r="BCT25" s="243"/>
      <c r="BCU25" s="243"/>
      <c r="BCV25" s="243"/>
      <c r="BCW25" s="243"/>
      <c r="BCX25" s="243"/>
      <c r="BCY25" s="243"/>
      <c r="BCZ25" s="243"/>
      <c r="BDA25" s="243"/>
      <c r="BDB25" s="243"/>
      <c r="BDC25" s="243"/>
      <c r="BDD25" s="243"/>
      <c r="BDE25" s="243"/>
      <c r="BDF25" s="243"/>
      <c r="BDG25" s="243"/>
      <c r="BDH25" s="243"/>
      <c r="BDI25" s="243"/>
      <c r="BDJ25" s="243"/>
      <c r="BDK25" s="243"/>
      <c r="BDL25" s="243"/>
      <c r="BDM25" s="243"/>
      <c r="BDN25" s="243"/>
      <c r="BDO25" s="243"/>
      <c r="BDP25" s="243"/>
      <c r="BDQ25" s="243"/>
      <c r="BDR25" s="243"/>
      <c r="BDS25" s="243"/>
      <c r="BDT25" s="243"/>
      <c r="BDU25" s="243"/>
      <c r="BDV25" s="243"/>
      <c r="BDW25" s="243"/>
      <c r="BDX25" s="243"/>
      <c r="BDY25" s="243"/>
      <c r="BDZ25" s="243"/>
      <c r="BEA25" s="243"/>
      <c r="BEB25" s="243"/>
      <c r="BEC25" s="243"/>
      <c r="BED25" s="243"/>
      <c r="BEE25" s="243"/>
      <c r="BEF25" s="243"/>
      <c r="BEG25" s="243"/>
      <c r="BEH25" s="243"/>
      <c r="BEI25" s="243"/>
      <c r="BEJ25" s="243"/>
      <c r="BEK25" s="243"/>
      <c r="BEL25" s="243"/>
      <c r="BEM25" s="243"/>
      <c r="BEN25" s="243"/>
      <c r="BEO25" s="243"/>
      <c r="BEP25" s="243"/>
      <c r="BEQ25" s="243"/>
      <c r="BER25" s="243"/>
      <c r="BES25" s="243"/>
      <c r="BET25" s="243"/>
      <c r="BEU25" s="243"/>
      <c r="BEV25" s="243"/>
      <c r="BEW25" s="243"/>
      <c r="BEX25" s="243"/>
      <c r="BEY25" s="243"/>
      <c r="BEZ25" s="243"/>
      <c r="BFA25" s="243"/>
      <c r="BFB25" s="243"/>
      <c r="BFC25" s="243"/>
      <c r="BFD25" s="243"/>
      <c r="BFE25" s="243"/>
      <c r="BFF25" s="243"/>
      <c r="BFG25" s="243"/>
      <c r="BFH25" s="243"/>
      <c r="BFI25" s="243"/>
      <c r="BFJ25" s="243"/>
      <c r="BFK25" s="243"/>
      <c r="BFL25" s="243"/>
      <c r="BFM25" s="243"/>
      <c r="BFN25" s="243"/>
      <c r="BFO25" s="243"/>
      <c r="BFP25" s="243"/>
      <c r="BFQ25" s="243"/>
      <c r="BFR25" s="243"/>
      <c r="BFS25" s="243"/>
      <c r="BFT25" s="243"/>
      <c r="BFU25" s="243"/>
      <c r="BFV25" s="243"/>
      <c r="BFW25" s="243"/>
      <c r="BFX25" s="243"/>
      <c r="BFY25" s="243"/>
      <c r="BFZ25" s="243"/>
      <c r="BGA25" s="243"/>
      <c r="BGB25" s="243"/>
      <c r="BGC25" s="243"/>
      <c r="BGD25" s="243"/>
      <c r="BGE25" s="243"/>
      <c r="BGF25" s="243"/>
      <c r="BGG25" s="243"/>
      <c r="BGH25" s="243"/>
      <c r="BGI25" s="243"/>
      <c r="BGJ25" s="243"/>
      <c r="BGK25" s="243"/>
      <c r="BGL25" s="243"/>
      <c r="BGM25" s="243"/>
      <c r="BGN25" s="243"/>
      <c r="BGO25" s="243"/>
      <c r="BGP25" s="243"/>
      <c r="BGQ25" s="243"/>
      <c r="BGR25" s="243"/>
      <c r="BGS25" s="243"/>
      <c r="BGT25" s="243"/>
      <c r="BGU25" s="243"/>
      <c r="BGV25" s="243"/>
      <c r="BGW25" s="243"/>
      <c r="BGX25" s="243"/>
      <c r="BGY25" s="243"/>
      <c r="BGZ25" s="243"/>
      <c r="BHA25" s="243"/>
      <c r="BHB25" s="243"/>
      <c r="BHC25" s="243"/>
      <c r="BHD25" s="243"/>
      <c r="BHE25" s="243"/>
      <c r="BHF25" s="243"/>
      <c r="BHG25" s="243"/>
      <c r="BHH25" s="243"/>
      <c r="BHI25" s="243"/>
      <c r="BHJ25" s="243"/>
      <c r="BHK25" s="243"/>
      <c r="BHL25" s="243"/>
      <c r="BHM25" s="243"/>
      <c r="BHN25" s="243"/>
      <c r="BHO25" s="243"/>
      <c r="BHP25" s="243"/>
      <c r="BHQ25" s="243"/>
      <c r="BHR25" s="243"/>
      <c r="BHS25" s="243"/>
      <c r="BHT25" s="243"/>
      <c r="BHU25" s="243"/>
      <c r="BHV25" s="243"/>
      <c r="BHW25" s="243"/>
      <c r="BHX25" s="243"/>
      <c r="BHY25" s="243"/>
      <c r="BHZ25" s="243"/>
      <c r="BIA25" s="243"/>
      <c r="BIB25" s="243"/>
      <c r="BIC25" s="243"/>
      <c r="BID25" s="243"/>
      <c r="BIE25" s="243"/>
      <c r="BIF25" s="243"/>
      <c r="BIG25" s="243"/>
      <c r="BIH25" s="243"/>
      <c r="BII25" s="243"/>
      <c r="BIJ25" s="243"/>
      <c r="BIK25" s="243"/>
      <c r="BIL25" s="243"/>
      <c r="BIM25" s="243"/>
      <c r="BIN25" s="243"/>
      <c r="BIO25" s="243"/>
      <c r="BIP25" s="243"/>
      <c r="BIQ25" s="243"/>
      <c r="BIR25" s="243"/>
      <c r="BIS25" s="243"/>
      <c r="BIT25" s="243"/>
      <c r="BIU25" s="243"/>
      <c r="BIV25" s="243"/>
      <c r="BIW25" s="243"/>
      <c r="BIX25" s="243"/>
      <c r="BIY25" s="243"/>
      <c r="BIZ25" s="243"/>
      <c r="BJA25" s="243"/>
      <c r="BJB25" s="243"/>
      <c r="BJC25" s="243"/>
      <c r="BJD25" s="243"/>
      <c r="BJE25" s="243"/>
      <c r="BJF25" s="243"/>
      <c r="BJG25" s="243"/>
      <c r="BJH25" s="243"/>
      <c r="BJI25" s="243"/>
      <c r="BJJ25" s="243"/>
      <c r="BJK25" s="243"/>
      <c r="BJL25" s="243"/>
      <c r="BJM25" s="243"/>
      <c r="BJN25" s="243"/>
      <c r="BJO25" s="243"/>
      <c r="BJP25" s="243"/>
      <c r="BJQ25" s="243"/>
      <c r="BJR25" s="243"/>
      <c r="BJS25" s="243"/>
      <c r="BJT25" s="243"/>
      <c r="BJU25" s="243"/>
      <c r="BJV25" s="243"/>
      <c r="BJW25" s="243"/>
      <c r="BJX25" s="243"/>
      <c r="BJY25" s="243"/>
      <c r="BJZ25" s="243"/>
      <c r="BKA25" s="243"/>
      <c r="BKB25" s="243"/>
      <c r="BKC25" s="243"/>
      <c r="BKD25" s="243"/>
      <c r="BKE25" s="243"/>
      <c r="BKF25" s="243"/>
      <c r="BKG25" s="243"/>
      <c r="BKH25" s="243"/>
      <c r="BKI25" s="243"/>
      <c r="BKJ25" s="243"/>
      <c r="BKK25" s="243"/>
      <c r="BKL25" s="243"/>
      <c r="BKM25" s="243"/>
      <c r="BKN25" s="243"/>
      <c r="BKO25" s="243"/>
      <c r="BKP25" s="243"/>
      <c r="BKQ25" s="243"/>
      <c r="BKR25" s="243"/>
      <c r="BKS25" s="243"/>
      <c r="BKT25" s="243"/>
      <c r="BKU25" s="243"/>
      <c r="BKV25" s="243"/>
      <c r="BKW25" s="243"/>
      <c r="BKX25" s="243"/>
      <c r="BKY25" s="243"/>
      <c r="BKZ25" s="243"/>
      <c r="BLA25" s="243"/>
      <c r="BLB25" s="243"/>
      <c r="BLC25" s="243"/>
      <c r="BLD25" s="243"/>
      <c r="BLE25" s="243"/>
      <c r="BLF25" s="243"/>
      <c r="BLG25" s="243"/>
      <c r="BLH25" s="243"/>
      <c r="BLI25" s="243"/>
      <c r="BLJ25" s="243"/>
      <c r="BLK25" s="243"/>
      <c r="BLL25" s="243"/>
      <c r="BLM25" s="243"/>
      <c r="BLN25" s="243"/>
      <c r="BLO25" s="243"/>
      <c r="BLP25" s="243"/>
      <c r="BLQ25" s="243"/>
      <c r="BLR25" s="243"/>
      <c r="BLS25" s="243"/>
      <c r="BLT25" s="243"/>
      <c r="BLU25" s="243"/>
      <c r="BLV25" s="243"/>
      <c r="BLW25" s="243"/>
      <c r="BLX25" s="243"/>
      <c r="BLY25" s="243"/>
      <c r="BLZ25" s="243"/>
      <c r="BMA25" s="243"/>
      <c r="BMB25" s="243"/>
      <c r="BMC25" s="243"/>
      <c r="BMD25" s="243"/>
      <c r="BME25" s="243"/>
      <c r="BMF25" s="243"/>
      <c r="BMG25" s="243"/>
      <c r="BMH25" s="243"/>
      <c r="BMI25" s="243"/>
      <c r="BMJ25" s="243"/>
      <c r="BMK25" s="243"/>
      <c r="BML25" s="243"/>
      <c r="BMM25" s="243"/>
      <c r="BMN25" s="243"/>
      <c r="BMO25" s="243"/>
      <c r="BMP25" s="243"/>
      <c r="BMQ25" s="243"/>
      <c r="BMR25" s="243"/>
      <c r="BMS25" s="243"/>
      <c r="BMT25" s="243"/>
      <c r="BMU25" s="243"/>
      <c r="BMV25" s="243"/>
      <c r="BMW25" s="243"/>
      <c r="BMX25" s="243"/>
      <c r="BMY25" s="243"/>
      <c r="BMZ25" s="243"/>
      <c r="BNA25" s="243"/>
      <c r="BNB25" s="243"/>
      <c r="BNC25" s="243"/>
      <c r="BND25" s="243"/>
      <c r="BNE25" s="243"/>
      <c r="BNF25" s="243"/>
      <c r="BNG25" s="243"/>
      <c r="BNH25" s="243"/>
      <c r="BNI25" s="243"/>
      <c r="BNJ25" s="243"/>
      <c r="BNK25" s="243"/>
      <c r="BNL25" s="243"/>
      <c r="BNM25" s="243"/>
      <c r="BNN25" s="243"/>
      <c r="BNO25" s="243"/>
      <c r="BNP25" s="243"/>
      <c r="BNQ25" s="243"/>
      <c r="BNR25" s="243"/>
      <c r="BNS25" s="243"/>
      <c r="BNT25" s="243"/>
      <c r="BNU25" s="243"/>
      <c r="BNV25" s="243"/>
      <c r="BNW25" s="243"/>
      <c r="BNX25" s="243"/>
      <c r="BNY25" s="243"/>
      <c r="BNZ25" s="243"/>
      <c r="BOA25" s="243"/>
      <c r="BOB25" s="243"/>
      <c r="BOC25" s="243"/>
      <c r="BOD25" s="243"/>
      <c r="BOE25" s="243"/>
      <c r="BOF25" s="243"/>
      <c r="BOG25" s="243"/>
      <c r="BOH25" s="243"/>
      <c r="BOI25" s="243"/>
      <c r="BOJ25" s="243"/>
      <c r="BOK25" s="243"/>
      <c r="BOL25" s="243"/>
      <c r="BOM25" s="243"/>
      <c r="BON25" s="243"/>
      <c r="BOO25" s="243"/>
      <c r="BOP25" s="243"/>
      <c r="BOQ25" s="243"/>
      <c r="BOR25" s="243"/>
      <c r="BOS25" s="243"/>
      <c r="BOT25" s="243"/>
      <c r="BOU25" s="243"/>
      <c r="BOV25" s="243"/>
      <c r="BOW25" s="243"/>
      <c r="BOX25" s="243"/>
      <c r="BOY25" s="243"/>
      <c r="BOZ25" s="243"/>
      <c r="BPA25" s="243"/>
      <c r="BPB25" s="243"/>
      <c r="BPC25" s="243"/>
      <c r="BPD25" s="243"/>
      <c r="BPE25" s="243"/>
      <c r="BPF25" s="243"/>
      <c r="BPG25" s="243"/>
      <c r="BPH25" s="243"/>
      <c r="BPI25" s="243"/>
      <c r="BPJ25" s="243"/>
      <c r="BPK25" s="243"/>
      <c r="BPL25" s="243"/>
      <c r="BPM25" s="243"/>
      <c r="BPN25" s="243"/>
      <c r="BPO25" s="243"/>
      <c r="BPP25" s="243"/>
      <c r="BPQ25" s="243"/>
      <c r="BPR25" s="243"/>
      <c r="BPS25" s="243"/>
      <c r="BPT25" s="243"/>
      <c r="BPU25" s="243"/>
      <c r="BPV25" s="243"/>
      <c r="BPW25" s="243"/>
      <c r="BPX25" s="243"/>
      <c r="BPY25" s="243"/>
      <c r="BPZ25" s="243"/>
      <c r="BQA25" s="243"/>
      <c r="BQB25" s="243"/>
      <c r="BQC25" s="243"/>
      <c r="BQD25" s="243"/>
      <c r="BQE25" s="243"/>
      <c r="BQF25" s="243"/>
      <c r="BQG25" s="243"/>
      <c r="BQH25" s="243"/>
      <c r="BQI25" s="243"/>
      <c r="BQJ25" s="243"/>
      <c r="BQK25" s="243"/>
      <c r="BQL25" s="243"/>
      <c r="BQM25" s="243"/>
      <c r="BQN25" s="243"/>
      <c r="BQO25" s="243"/>
      <c r="BQP25" s="243"/>
      <c r="BQQ25" s="243"/>
      <c r="BQR25" s="243"/>
      <c r="BQS25" s="243"/>
      <c r="BQT25" s="243"/>
      <c r="BQU25" s="243"/>
      <c r="BQV25" s="243"/>
      <c r="BQW25" s="243"/>
      <c r="BQX25" s="243"/>
      <c r="BQY25" s="243"/>
      <c r="BQZ25" s="243"/>
      <c r="BRA25" s="243"/>
      <c r="BRB25" s="243"/>
      <c r="BRC25" s="243"/>
      <c r="BRD25" s="243"/>
      <c r="BRE25" s="243"/>
      <c r="BRF25" s="243"/>
      <c r="BRG25" s="243"/>
      <c r="BRH25" s="243"/>
      <c r="BRI25" s="243"/>
      <c r="BRJ25" s="243"/>
      <c r="BRK25" s="243"/>
      <c r="BRL25" s="243"/>
      <c r="BRM25" s="243"/>
      <c r="BRN25" s="243"/>
      <c r="BRO25" s="243"/>
      <c r="BRP25" s="243"/>
      <c r="BRQ25" s="243"/>
      <c r="BRR25" s="243"/>
      <c r="BRS25" s="243"/>
      <c r="BRT25" s="243"/>
      <c r="BRU25" s="243"/>
      <c r="BRV25" s="243"/>
      <c r="BRW25" s="243"/>
      <c r="BRX25" s="243"/>
      <c r="BRY25" s="243"/>
      <c r="BRZ25" s="243"/>
      <c r="BSA25" s="243"/>
      <c r="BSB25" s="243"/>
      <c r="BSC25" s="243"/>
      <c r="BSD25" s="243"/>
      <c r="BSE25" s="243"/>
      <c r="BSF25" s="243"/>
      <c r="BSG25" s="243"/>
      <c r="BSH25" s="243"/>
      <c r="BSI25" s="243"/>
      <c r="BSJ25" s="243"/>
      <c r="BSK25" s="243"/>
      <c r="BSL25" s="243"/>
      <c r="BSM25" s="243"/>
      <c r="BSN25" s="243"/>
      <c r="BSO25" s="243"/>
      <c r="BSP25" s="243"/>
      <c r="BSQ25" s="243"/>
      <c r="BSR25" s="243"/>
      <c r="BSS25" s="243"/>
      <c r="BST25" s="243"/>
      <c r="BSU25" s="243"/>
      <c r="BSV25" s="243"/>
      <c r="BSW25" s="243"/>
      <c r="BSX25" s="243"/>
      <c r="BSY25" s="243"/>
      <c r="BSZ25" s="243"/>
      <c r="BTA25" s="243"/>
      <c r="BTB25" s="243"/>
      <c r="BTC25" s="243"/>
      <c r="BTD25" s="243"/>
      <c r="BTE25" s="243"/>
      <c r="BTF25" s="243"/>
      <c r="BTG25" s="243"/>
      <c r="BTH25" s="243"/>
      <c r="BTI25" s="243"/>
      <c r="BTJ25" s="243"/>
      <c r="BTK25" s="243"/>
      <c r="BTL25" s="243"/>
      <c r="BTM25" s="243"/>
      <c r="BTN25" s="243"/>
      <c r="BTO25" s="243"/>
      <c r="BTP25" s="243"/>
      <c r="BTQ25" s="243"/>
      <c r="BTR25" s="243"/>
      <c r="BTS25" s="243"/>
      <c r="BTT25" s="243"/>
      <c r="BTU25" s="243"/>
      <c r="BTV25" s="243"/>
      <c r="BTW25" s="243"/>
      <c r="BTX25" s="243"/>
      <c r="BTY25" s="243"/>
      <c r="BTZ25" s="243"/>
      <c r="BUA25" s="243"/>
      <c r="BUB25" s="243"/>
      <c r="BUC25" s="243"/>
      <c r="BUD25" s="243"/>
      <c r="BUE25" s="243"/>
      <c r="BUF25" s="243"/>
      <c r="BUG25" s="243"/>
      <c r="BUH25" s="243"/>
      <c r="BUI25" s="243"/>
      <c r="BUJ25" s="243"/>
      <c r="BUK25" s="243"/>
      <c r="BUL25" s="243"/>
      <c r="BUM25" s="243"/>
      <c r="BUN25" s="243"/>
      <c r="BUO25" s="243"/>
      <c r="BUP25" s="243"/>
      <c r="BUQ25" s="243"/>
      <c r="BUR25" s="243"/>
      <c r="BUS25" s="243"/>
      <c r="BUT25" s="243"/>
      <c r="BUU25" s="243"/>
      <c r="BUV25" s="243"/>
      <c r="BUW25" s="243"/>
      <c r="BUX25" s="243"/>
      <c r="BUY25" s="243"/>
      <c r="BUZ25" s="243"/>
      <c r="BVA25" s="243"/>
      <c r="BVB25" s="243"/>
      <c r="BVC25" s="243"/>
      <c r="BVD25" s="243"/>
      <c r="BVE25" s="243"/>
      <c r="BVF25" s="243"/>
      <c r="BVG25" s="243"/>
      <c r="BVH25" s="243"/>
      <c r="BVI25" s="243"/>
      <c r="BVJ25" s="243"/>
      <c r="BVK25" s="243"/>
      <c r="BVL25" s="243"/>
      <c r="BVM25" s="243"/>
      <c r="BVN25" s="243"/>
      <c r="BVO25" s="243"/>
      <c r="BVP25" s="243"/>
      <c r="BVQ25" s="243"/>
      <c r="BVR25" s="243"/>
      <c r="BVS25" s="243"/>
      <c r="BVT25" s="243"/>
      <c r="BVU25" s="243"/>
      <c r="BVV25" s="243"/>
      <c r="BVW25" s="243"/>
      <c r="BVX25" s="243"/>
      <c r="BVY25" s="243"/>
      <c r="BVZ25" s="243"/>
      <c r="BWA25" s="243"/>
      <c r="BWB25" s="243"/>
      <c r="BWC25" s="243"/>
      <c r="BWD25" s="243"/>
      <c r="BWE25" s="243"/>
      <c r="BWF25" s="243"/>
      <c r="BWG25" s="243"/>
      <c r="BWH25" s="243"/>
      <c r="BWI25" s="243"/>
      <c r="BWJ25" s="243"/>
      <c r="BWK25" s="243"/>
      <c r="BWL25" s="243"/>
      <c r="BWM25" s="243"/>
      <c r="BWN25" s="243"/>
      <c r="BWO25" s="243"/>
      <c r="BWP25" s="243"/>
      <c r="BWQ25" s="243"/>
      <c r="BWR25" s="243"/>
      <c r="BWS25" s="243"/>
      <c r="BWT25" s="243"/>
      <c r="BWU25" s="243"/>
      <c r="BWV25" s="243"/>
      <c r="BWW25" s="243"/>
      <c r="BWX25" s="243"/>
      <c r="BWY25" s="243"/>
      <c r="BWZ25" s="243"/>
      <c r="BXA25" s="243"/>
      <c r="BXB25" s="243"/>
      <c r="BXC25" s="243"/>
      <c r="BXD25" s="243"/>
      <c r="BXE25" s="243"/>
      <c r="BXF25" s="243"/>
      <c r="BXG25" s="243"/>
      <c r="BXH25" s="243"/>
      <c r="BXI25" s="243"/>
      <c r="BXJ25" s="243"/>
      <c r="BXK25" s="243"/>
      <c r="BXL25" s="243"/>
      <c r="BXM25" s="243"/>
      <c r="BXN25" s="243"/>
      <c r="BXO25" s="243"/>
      <c r="BXP25" s="243"/>
      <c r="BXQ25" s="243"/>
      <c r="BXR25" s="243"/>
      <c r="BXS25" s="243"/>
      <c r="BXT25" s="243"/>
      <c r="BXU25" s="243"/>
      <c r="BXV25" s="243"/>
      <c r="BXW25" s="243"/>
      <c r="BXX25" s="243"/>
      <c r="BXY25" s="243"/>
      <c r="BXZ25" s="243"/>
      <c r="BYA25" s="243"/>
      <c r="BYB25" s="243"/>
      <c r="BYC25" s="243"/>
      <c r="BYD25" s="243"/>
      <c r="BYE25" s="243"/>
      <c r="BYF25" s="243"/>
      <c r="BYG25" s="243"/>
      <c r="BYH25" s="243"/>
      <c r="BYI25" s="243"/>
      <c r="BYJ25" s="243"/>
      <c r="BYK25" s="243"/>
      <c r="BYL25" s="243"/>
      <c r="BYM25" s="243"/>
      <c r="BYN25" s="243"/>
      <c r="BYO25" s="243"/>
      <c r="BYP25" s="243"/>
      <c r="BYQ25" s="243"/>
      <c r="BYR25" s="243"/>
      <c r="BYS25" s="243"/>
      <c r="BYT25" s="243"/>
      <c r="BYU25" s="243"/>
      <c r="BYV25" s="243"/>
      <c r="BYW25" s="243"/>
      <c r="BYX25" s="243"/>
      <c r="BYY25" s="243"/>
      <c r="BYZ25" s="243"/>
      <c r="BZA25" s="243"/>
      <c r="BZB25" s="243"/>
      <c r="BZC25" s="243"/>
      <c r="BZD25" s="243"/>
      <c r="BZE25" s="243"/>
      <c r="BZF25" s="243"/>
      <c r="BZG25" s="243"/>
      <c r="BZH25" s="243"/>
      <c r="BZI25" s="243"/>
      <c r="BZJ25" s="243"/>
      <c r="BZK25" s="243"/>
      <c r="BZL25" s="243"/>
      <c r="BZM25" s="243"/>
      <c r="BZN25" s="243"/>
      <c r="BZO25" s="243"/>
      <c r="BZP25" s="243"/>
      <c r="BZQ25" s="243"/>
      <c r="BZR25" s="243"/>
      <c r="BZS25" s="243"/>
      <c r="BZT25" s="243"/>
      <c r="BZU25" s="243"/>
      <c r="BZV25" s="243"/>
      <c r="BZW25" s="243"/>
      <c r="BZX25" s="243"/>
      <c r="BZY25" s="243"/>
      <c r="BZZ25" s="243"/>
      <c r="CAA25" s="243"/>
      <c r="CAB25" s="243"/>
      <c r="CAC25" s="243"/>
      <c r="CAD25" s="243"/>
      <c r="CAE25" s="243"/>
      <c r="CAF25" s="243"/>
      <c r="CAG25" s="243"/>
      <c r="CAH25" s="243"/>
      <c r="CAI25" s="243"/>
      <c r="CAJ25" s="243"/>
      <c r="CAK25" s="243"/>
      <c r="CAL25" s="243"/>
      <c r="CAM25" s="243"/>
      <c r="CAN25" s="243"/>
      <c r="CAO25" s="243"/>
      <c r="CAP25" s="243"/>
      <c r="CAQ25" s="243"/>
      <c r="CAR25" s="243"/>
      <c r="CAS25" s="243"/>
      <c r="CAT25" s="243"/>
      <c r="CAU25" s="243"/>
      <c r="CAV25" s="243"/>
      <c r="CAW25" s="243"/>
      <c r="CAX25" s="243"/>
      <c r="CAY25" s="243"/>
      <c r="CAZ25" s="243"/>
      <c r="CBA25" s="243"/>
      <c r="CBB25" s="243"/>
      <c r="CBC25" s="243"/>
      <c r="CBD25" s="243"/>
      <c r="CBE25" s="243"/>
      <c r="CBF25" s="243"/>
      <c r="CBG25" s="243"/>
      <c r="CBH25" s="243"/>
      <c r="CBI25" s="243"/>
      <c r="CBJ25" s="243"/>
      <c r="CBK25" s="243"/>
      <c r="CBL25" s="243"/>
      <c r="CBM25" s="243"/>
      <c r="CBN25" s="243"/>
      <c r="CBO25" s="243"/>
      <c r="CBP25" s="243"/>
      <c r="CBQ25" s="243"/>
      <c r="CBR25" s="243"/>
      <c r="CBS25" s="243"/>
      <c r="CBT25" s="243"/>
      <c r="CBU25" s="243"/>
      <c r="CBV25" s="243"/>
      <c r="CBW25" s="243"/>
      <c r="CBX25" s="243"/>
      <c r="CBY25" s="243"/>
      <c r="CBZ25" s="243"/>
      <c r="CCA25" s="243"/>
      <c r="CCB25" s="243"/>
      <c r="CCC25" s="243"/>
      <c r="CCD25" s="243"/>
      <c r="CCE25" s="243"/>
      <c r="CCF25" s="243"/>
      <c r="CCG25" s="243"/>
      <c r="CCH25" s="243"/>
      <c r="CCI25" s="243"/>
      <c r="CCJ25" s="243"/>
      <c r="CCK25" s="243"/>
      <c r="CCL25" s="243"/>
      <c r="CCM25" s="243"/>
      <c r="CCN25" s="243"/>
      <c r="CCO25" s="243"/>
      <c r="CCP25" s="243"/>
      <c r="CCQ25" s="243"/>
      <c r="CCR25" s="243"/>
      <c r="CCS25" s="243"/>
      <c r="CCT25" s="243"/>
      <c r="CCU25" s="243"/>
      <c r="CCV25" s="243"/>
      <c r="CCW25" s="243"/>
      <c r="CCX25" s="243"/>
      <c r="CCY25" s="243"/>
      <c r="CCZ25" s="243"/>
      <c r="CDA25" s="243"/>
      <c r="CDB25" s="243"/>
      <c r="CDC25" s="243"/>
      <c r="CDD25" s="243"/>
      <c r="CDE25" s="243"/>
      <c r="CDF25" s="243"/>
      <c r="CDG25" s="243"/>
      <c r="CDH25" s="243"/>
      <c r="CDI25" s="243"/>
      <c r="CDJ25" s="243"/>
      <c r="CDK25" s="243"/>
      <c r="CDL25" s="243"/>
      <c r="CDM25" s="243"/>
      <c r="CDN25" s="243"/>
      <c r="CDO25" s="243"/>
      <c r="CDP25" s="243"/>
      <c r="CDQ25" s="243"/>
      <c r="CDR25" s="243"/>
      <c r="CDS25" s="243"/>
      <c r="CDT25" s="243"/>
      <c r="CDU25" s="243"/>
      <c r="CDV25" s="243"/>
      <c r="CDW25" s="243"/>
      <c r="CDX25" s="243"/>
      <c r="CDY25" s="243"/>
      <c r="CDZ25" s="243"/>
      <c r="CEA25" s="243"/>
      <c r="CEB25" s="243"/>
      <c r="CEC25" s="243"/>
      <c r="CED25" s="243"/>
      <c r="CEE25" s="243"/>
      <c r="CEF25" s="243"/>
      <c r="CEG25" s="243"/>
      <c r="CEH25" s="243"/>
      <c r="CEI25" s="243"/>
      <c r="CEJ25" s="243"/>
      <c r="CEK25" s="243"/>
      <c r="CEL25" s="243"/>
      <c r="CEM25" s="243"/>
      <c r="CEN25" s="243"/>
      <c r="CEO25" s="243"/>
      <c r="CEP25" s="243"/>
      <c r="CEQ25" s="243"/>
      <c r="CER25" s="243"/>
      <c r="CES25" s="243"/>
      <c r="CET25" s="243"/>
      <c r="CEU25" s="243"/>
      <c r="CEV25" s="243"/>
      <c r="CEW25" s="243"/>
      <c r="CEX25" s="243"/>
      <c r="CEY25" s="243"/>
      <c r="CEZ25" s="243"/>
      <c r="CFA25" s="243"/>
      <c r="CFB25" s="243"/>
      <c r="CFC25" s="243"/>
      <c r="CFD25" s="243"/>
      <c r="CFE25" s="243"/>
      <c r="CFF25" s="243"/>
      <c r="CFG25" s="243"/>
      <c r="CFH25" s="243"/>
      <c r="CFI25" s="243"/>
      <c r="CFJ25" s="243"/>
      <c r="CFK25" s="243"/>
      <c r="CFL25" s="243"/>
      <c r="CFM25" s="243"/>
      <c r="CFN25" s="243"/>
      <c r="CFO25" s="243"/>
      <c r="CFP25" s="243"/>
      <c r="CFQ25" s="243"/>
      <c r="CFR25" s="243"/>
      <c r="CFS25" s="243"/>
      <c r="CFT25" s="243"/>
      <c r="CFU25" s="243"/>
      <c r="CFV25" s="243"/>
      <c r="CFW25" s="243"/>
      <c r="CFX25" s="243"/>
      <c r="CFY25" s="243"/>
      <c r="CFZ25" s="243"/>
      <c r="CGA25" s="243"/>
      <c r="CGB25" s="243"/>
      <c r="CGC25" s="243"/>
      <c r="CGD25" s="243"/>
      <c r="CGE25" s="243"/>
      <c r="CGF25" s="243"/>
      <c r="CGG25" s="243"/>
      <c r="CGH25" s="243"/>
      <c r="CGI25" s="243"/>
      <c r="CGJ25" s="243"/>
      <c r="CGK25" s="243"/>
      <c r="CGL25" s="243"/>
      <c r="CGM25" s="243"/>
      <c r="CGN25" s="243"/>
      <c r="CGO25" s="243"/>
      <c r="CGP25" s="243"/>
      <c r="CGQ25" s="243"/>
      <c r="CGR25" s="243"/>
      <c r="CGS25" s="243"/>
      <c r="CGT25" s="243"/>
      <c r="CGU25" s="243"/>
      <c r="CGV25" s="243"/>
      <c r="CGW25" s="243"/>
      <c r="CGX25" s="243"/>
      <c r="CGY25" s="243"/>
      <c r="CGZ25" s="243"/>
      <c r="CHA25" s="243"/>
      <c r="CHB25" s="243"/>
      <c r="CHC25" s="243"/>
      <c r="CHD25" s="243"/>
      <c r="CHE25" s="243"/>
      <c r="CHF25" s="243"/>
      <c r="CHG25" s="243"/>
      <c r="CHH25" s="243"/>
      <c r="CHI25" s="243"/>
      <c r="CHJ25" s="243"/>
      <c r="CHK25" s="243"/>
      <c r="CHL25" s="243"/>
      <c r="CHM25" s="243"/>
      <c r="CHN25" s="243"/>
      <c r="CHO25" s="243"/>
      <c r="CHP25" s="243"/>
      <c r="CHQ25" s="243"/>
      <c r="CHR25" s="243"/>
      <c r="CHS25" s="243"/>
      <c r="CHT25" s="243"/>
      <c r="CHU25" s="243"/>
      <c r="CHV25" s="243"/>
      <c r="CHW25" s="243"/>
      <c r="CHX25" s="243"/>
      <c r="CHY25" s="243"/>
      <c r="CHZ25" s="243"/>
      <c r="CIA25" s="243"/>
      <c r="CIB25" s="243"/>
      <c r="CIC25" s="243"/>
      <c r="CID25" s="243"/>
      <c r="CIE25" s="243"/>
      <c r="CIF25" s="243"/>
      <c r="CIG25" s="243"/>
      <c r="CIH25" s="243"/>
      <c r="CII25" s="243"/>
      <c r="CIJ25" s="243"/>
      <c r="CIK25" s="243"/>
      <c r="CIL25" s="243"/>
      <c r="CIM25" s="243"/>
      <c r="CIN25" s="243"/>
      <c r="CIO25" s="243"/>
      <c r="CIP25" s="243"/>
      <c r="CIQ25" s="243"/>
      <c r="CIR25" s="243"/>
      <c r="CIS25" s="243"/>
      <c r="CIT25" s="243"/>
      <c r="CIU25" s="243"/>
      <c r="CIV25" s="243"/>
      <c r="CIW25" s="243"/>
      <c r="CIX25" s="243"/>
      <c r="CIY25" s="243"/>
      <c r="CIZ25" s="243"/>
      <c r="CJA25" s="243"/>
      <c r="CJB25" s="243"/>
      <c r="CJC25" s="243"/>
      <c r="CJD25" s="243"/>
      <c r="CJE25" s="243"/>
      <c r="CJF25" s="243"/>
      <c r="CJG25" s="243"/>
      <c r="CJH25" s="243"/>
      <c r="CJI25" s="243"/>
      <c r="CJJ25" s="243"/>
      <c r="CJK25" s="243"/>
      <c r="CJL25" s="243"/>
      <c r="CJM25" s="243"/>
      <c r="CJN25" s="243"/>
      <c r="CJO25" s="243"/>
      <c r="CJP25" s="243"/>
      <c r="CJQ25" s="243"/>
      <c r="CJR25" s="243"/>
      <c r="CJS25" s="243"/>
      <c r="CJT25" s="243"/>
      <c r="CJU25" s="243"/>
      <c r="CJV25" s="243"/>
      <c r="CJW25" s="243"/>
      <c r="CJX25" s="243"/>
      <c r="CJY25" s="243"/>
      <c r="CJZ25" s="243"/>
      <c r="CKA25" s="243"/>
      <c r="CKB25" s="243"/>
      <c r="CKC25" s="243"/>
      <c r="CKD25" s="243"/>
      <c r="CKE25" s="243"/>
      <c r="CKF25" s="243"/>
      <c r="CKG25" s="243"/>
      <c r="CKH25" s="243"/>
      <c r="CKI25" s="243"/>
      <c r="CKJ25" s="243"/>
      <c r="CKK25" s="243"/>
      <c r="CKL25" s="243"/>
      <c r="CKM25" s="243"/>
      <c r="CKN25" s="243"/>
      <c r="CKO25" s="243"/>
      <c r="CKP25" s="243"/>
      <c r="CKQ25" s="243"/>
      <c r="CKR25" s="243"/>
      <c r="CKS25" s="243"/>
      <c r="CKT25" s="243"/>
      <c r="CKU25" s="243"/>
      <c r="CKV25" s="243"/>
      <c r="CKW25" s="243"/>
      <c r="CKX25" s="243"/>
      <c r="CKY25" s="243"/>
      <c r="CKZ25" s="243"/>
      <c r="CLA25" s="243"/>
      <c r="CLB25" s="243"/>
      <c r="CLC25" s="243"/>
      <c r="CLD25" s="243"/>
      <c r="CLE25" s="243"/>
      <c r="CLF25" s="243"/>
      <c r="CLG25" s="243"/>
      <c r="CLH25" s="243"/>
      <c r="CLI25" s="243"/>
      <c r="CLJ25" s="243"/>
      <c r="CLK25" s="243"/>
      <c r="CLL25" s="243"/>
      <c r="CLM25" s="243"/>
      <c r="CLN25" s="243"/>
      <c r="CLO25" s="243"/>
      <c r="CLP25" s="243"/>
      <c r="CLQ25" s="243"/>
      <c r="CLR25" s="243"/>
      <c r="CLS25" s="243"/>
      <c r="CLT25" s="243"/>
      <c r="CLU25" s="243"/>
      <c r="CLV25" s="243"/>
      <c r="CLW25" s="243"/>
      <c r="CLX25" s="243"/>
      <c r="CLY25" s="243"/>
      <c r="CLZ25" s="243"/>
      <c r="CMA25" s="243"/>
      <c r="CMB25" s="243"/>
      <c r="CMC25" s="243"/>
      <c r="CMD25" s="243"/>
      <c r="CME25" s="243"/>
      <c r="CMF25" s="243"/>
      <c r="CMG25" s="243"/>
      <c r="CMH25" s="243"/>
      <c r="CMI25" s="243"/>
      <c r="CMJ25" s="243"/>
      <c r="CMK25" s="243"/>
      <c r="CML25" s="243"/>
      <c r="CMM25" s="243"/>
      <c r="CMN25" s="243"/>
      <c r="CMO25" s="243"/>
      <c r="CMP25" s="243"/>
      <c r="CMQ25" s="243"/>
      <c r="CMR25" s="243"/>
      <c r="CMS25" s="243"/>
      <c r="CMT25" s="243"/>
      <c r="CMU25" s="243"/>
      <c r="CMV25" s="243"/>
      <c r="CMW25" s="243"/>
      <c r="CMX25" s="243"/>
      <c r="CMY25" s="243"/>
      <c r="CMZ25" s="243"/>
      <c r="CNA25" s="243"/>
      <c r="CNB25" s="243"/>
      <c r="CNC25" s="243"/>
      <c r="CND25" s="243"/>
      <c r="CNE25" s="243"/>
      <c r="CNF25" s="243"/>
      <c r="CNG25" s="243"/>
      <c r="CNH25" s="243"/>
      <c r="CNI25" s="243"/>
      <c r="CNJ25" s="243"/>
      <c r="CNK25" s="243"/>
      <c r="CNL25" s="243"/>
      <c r="CNM25" s="243"/>
      <c r="CNN25" s="243"/>
      <c r="CNO25" s="243"/>
      <c r="CNP25" s="243"/>
      <c r="CNQ25" s="243"/>
      <c r="CNR25" s="243"/>
      <c r="CNS25" s="243"/>
      <c r="CNT25" s="243"/>
      <c r="CNU25" s="243"/>
      <c r="CNV25" s="243"/>
      <c r="CNW25" s="243"/>
      <c r="CNX25" s="243"/>
      <c r="CNY25" s="243"/>
      <c r="CNZ25" s="243"/>
      <c r="COA25" s="243"/>
      <c r="COB25" s="243"/>
      <c r="COC25" s="243"/>
      <c r="COD25" s="243"/>
      <c r="COE25" s="243"/>
      <c r="COF25" s="243"/>
      <c r="COG25" s="243"/>
      <c r="COH25" s="243"/>
      <c r="COI25" s="243"/>
      <c r="COJ25" s="243"/>
      <c r="COK25" s="243"/>
      <c r="COL25" s="243"/>
      <c r="COM25" s="243"/>
      <c r="CON25" s="243"/>
      <c r="COO25" s="243"/>
      <c r="COP25" s="243"/>
      <c r="COQ25" s="243"/>
      <c r="COR25" s="243"/>
      <c r="COS25" s="243"/>
      <c r="COT25" s="243"/>
      <c r="COU25" s="243"/>
      <c r="COV25" s="243"/>
      <c r="COW25" s="243"/>
      <c r="COX25" s="243"/>
      <c r="COY25" s="243"/>
      <c r="COZ25" s="243"/>
      <c r="CPA25" s="243"/>
      <c r="CPB25" s="243"/>
      <c r="CPC25" s="243"/>
      <c r="CPD25" s="243"/>
      <c r="CPE25" s="243"/>
      <c r="CPF25" s="243"/>
      <c r="CPG25" s="243"/>
      <c r="CPH25" s="243"/>
      <c r="CPI25" s="243"/>
      <c r="CPJ25" s="243"/>
      <c r="CPK25" s="243"/>
      <c r="CPL25" s="243"/>
      <c r="CPM25" s="243"/>
      <c r="CPN25" s="243"/>
      <c r="CPO25" s="243"/>
      <c r="CPP25" s="243"/>
      <c r="CPQ25" s="243"/>
      <c r="CPR25" s="243"/>
      <c r="CPS25" s="243"/>
      <c r="CPT25" s="243"/>
      <c r="CPU25" s="243"/>
      <c r="CPV25" s="243"/>
      <c r="CPW25" s="243"/>
      <c r="CPX25" s="243"/>
      <c r="CPY25" s="243"/>
      <c r="CPZ25" s="243"/>
      <c r="CQA25" s="243"/>
      <c r="CQB25" s="243"/>
      <c r="CQC25" s="243"/>
      <c r="CQD25" s="243"/>
      <c r="CQE25" s="243"/>
      <c r="CQF25" s="243"/>
      <c r="CQG25" s="243"/>
      <c r="CQH25" s="243"/>
      <c r="CQI25" s="243"/>
      <c r="CQJ25" s="243"/>
      <c r="CQK25" s="243"/>
      <c r="CQL25" s="243"/>
      <c r="CQM25" s="243"/>
      <c r="CQN25" s="243"/>
      <c r="CQO25" s="243"/>
      <c r="CQP25" s="243"/>
      <c r="CQQ25" s="243"/>
      <c r="CQR25" s="243"/>
      <c r="CQS25" s="243"/>
      <c r="CQT25" s="243"/>
      <c r="CQU25" s="243"/>
      <c r="CQV25" s="243"/>
      <c r="CQW25" s="243"/>
      <c r="CQX25" s="243"/>
      <c r="CQY25" s="243"/>
      <c r="CQZ25" s="243"/>
      <c r="CRA25" s="243"/>
      <c r="CRB25" s="243"/>
      <c r="CRC25" s="243"/>
      <c r="CRD25" s="243"/>
      <c r="CRE25" s="243"/>
      <c r="CRF25" s="243"/>
      <c r="CRG25" s="243"/>
      <c r="CRH25" s="243"/>
      <c r="CRI25" s="243"/>
      <c r="CRJ25" s="243"/>
      <c r="CRK25" s="243"/>
      <c r="CRL25" s="243"/>
      <c r="CRM25" s="243"/>
      <c r="CRN25" s="243"/>
      <c r="CRO25" s="243"/>
      <c r="CRP25" s="243"/>
      <c r="CRQ25" s="243"/>
      <c r="CRR25" s="243"/>
      <c r="CRS25" s="243"/>
      <c r="CRT25" s="243"/>
      <c r="CRU25" s="243"/>
      <c r="CRV25" s="243"/>
      <c r="CRW25" s="243"/>
      <c r="CRX25" s="243"/>
      <c r="CRY25" s="243"/>
      <c r="CRZ25" s="243"/>
      <c r="CSA25" s="243"/>
      <c r="CSB25" s="243"/>
      <c r="CSC25" s="243"/>
      <c r="CSD25" s="243"/>
      <c r="CSE25" s="243"/>
      <c r="CSF25" s="243"/>
      <c r="CSG25" s="243"/>
      <c r="CSH25" s="243"/>
      <c r="CSI25" s="243"/>
      <c r="CSJ25" s="243"/>
      <c r="CSK25" s="243"/>
      <c r="CSL25" s="243"/>
      <c r="CSM25" s="243"/>
      <c r="CSN25" s="243"/>
      <c r="CSO25" s="243"/>
      <c r="CSP25" s="243"/>
      <c r="CSQ25" s="243"/>
      <c r="CSR25" s="243"/>
      <c r="CSS25" s="243"/>
      <c r="CST25" s="243"/>
      <c r="CSU25" s="243"/>
      <c r="CSV25" s="243"/>
      <c r="CSW25" s="243"/>
      <c r="CSX25" s="243"/>
      <c r="CSY25" s="243"/>
      <c r="CSZ25" s="243"/>
      <c r="CTA25" s="243"/>
      <c r="CTB25" s="243"/>
      <c r="CTC25" s="243"/>
      <c r="CTD25" s="243"/>
      <c r="CTE25" s="243"/>
      <c r="CTF25" s="243"/>
      <c r="CTG25" s="243"/>
      <c r="CTH25" s="243"/>
      <c r="CTI25" s="243"/>
      <c r="CTJ25" s="243"/>
      <c r="CTK25" s="243"/>
      <c r="CTL25" s="243"/>
      <c r="CTM25" s="243"/>
      <c r="CTN25" s="243"/>
      <c r="CTO25" s="243"/>
      <c r="CTP25" s="243"/>
      <c r="CTQ25" s="243"/>
      <c r="CTR25" s="243"/>
      <c r="CTS25" s="243"/>
      <c r="CTT25" s="243"/>
      <c r="CTU25" s="243"/>
      <c r="CTV25" s="243"/>
      <c r="CTW25" s="243"/>
      <c r="CTX25" s="243"/>
      <c r="CTY25" s="243"/>
      <c r="CTZ25" s="243"/>
      <c r="CUA25" s="243"/>
      <c r="CUB25" s="243"/>
      <c r="CUC25" s="243"/>
      <c r="CUD25" s="243"/>
      <c r="CUE25" s="243"/>
      <c r="CUF25" s="243"/>
      <c r="CUG25" s="243"/>
      <c r="CUH25" s="243"/>
      <c r="CUI25" s="243"/>
      <c r="CUJ25" s="243"/>
      <c r="CUK25" s="243"/>
      <c r="CUL25" s="243"/>
      <c r="CUM25" s="243"/>
      <c r="CUN25" s="243"/>
      <c r="CUO25" s="243"/>
      <c r="CUP25" s="243"/>
      <c r="CUQ25" s="243"/>
      <c r="CUR25" s="243"/>
      <c r="CUS25" s="243"/>
      <c r="CUT25" s="243"/>
      <c r="CUU25" s="243"/>
      <c r="CUV25" s="243"/>
      <c r="CUW25" s="243"/>
      <c r="CUX25" s="243"/>
      <c r="CUY25" s="243"/>
      <c r="CUZ25" s="243"/>
      <c r="CVA25" s="243"/>
      <c r="CVB25" s="243"/>
      <c r="CVC25" s="243"/>
      <c r="CVD25" s="243"/>
      <c r="CVE25" s="243"/>
      <c r="CVF25" s="243"/>
      <c r="CVG25" s="243"/>
      <c r="CVH25" s="243"/>
      <c r="CVI25" s="243"/>
      <c r="CVJ25" s="243"/>
      <c r="CVK25" s="243"/>
      <c r="CVL25" s="243"/>
      <c r="CVM25" s="243"/>
      <c r="CVN25" s="243"/>
      <c r="CVO25" s="243"/>
      <c r="CVP25" s="243"/>
      <c r="CVQ25" s="243"/>
      <c r="CVR25" s="243"/>
      <c r="CVS25" s="243"/>
      <c r="CVT25" s="243"/>
      <c r="CVU25" s="243"/>
      <c r="CVV25" s="243"/>
      <c r="CVW25" s="243"/>
      <c r="CVX25" s="243"/>
      <c r="CVY25" s="243"/>
      <c r="CVZ25" s="243"/>
      <c r="CWA25" s="243"/>
      <c r="CWB25" s="243"/>
      <c r="CWC25" s="243"/>
      <c r="CWD25" s="243"/>
      <c r="CWE25" s="243"/>
      <c r="CWF25" s="243"/>
      <c r="CWG25" s="243"/>
      <c r="CWH25" s="243"/>
      <c r="CWI25" s="243"/>
      <c r="CWJ25" s="243"/>
      <c r="CWK25" s="243"/>
      <c r="CWL25" s="243"/>
      <c r="CWM25" s="243"/>
      <c r="CWN25" s="243"/>
      <c r="CWO25" s="243"/>
      <c r="CWP25" s="243"/>
      <c r="CWQ25" s="243"/>
      <c r="CWR25" s="243"/>
      <c r="CWS25" s="243"/>
      <c r="CWT25" s="243"/>
      <c r="CWU25" s="243"/>
      <c r="CWV25" s="243"/>
      <c r="CWW25" s="243"/>
      <c r="CWX25" s="243"/>
      <c r="CWY25" s="243"/>
      <c r="CWZ25" s="243"/>
      <c r="CXA25" s="243"/>
      <c r="CXB25" s="243"/>
      <c r="CXC25" s="243"/>
      <c r="CXD25" s="243"/>
      <c r="CXE25" s="243"/>
      <c r="CXF25" s="243"/>
      <c r="CXG25" s="243"/>
      <c r="CXH25" s="243"/>
      <c r="CXI25" s="243"/>
      <c r="CXJ25" s="243"/>
      <c r="CXK25" s="243"/>
      <c r="CXL25" s="243"/>
      <c r="CXM25" s="243"/>
      <c r="CXN25" s="243"/>
      <c r="CXO25" s="243"/>
      <c r="CXP25" s="243"/>
      <c r="CXQ25" s="243"/>
      <c r="CXR25" s="243"/>
      <c r="CXS25" s="243"/>
      <c r="CXT25" s="243"/>
      <c r="CXU25" s="243"/>
      <c r="CXV25" s="243"/>
      <c r="CXW25" s="243"/>
      <c r="CXX25" s="243"/>
      <c r="CXY25" s="243"/>
      <c r="CXZ25" s="243"/>
      <c r="CYA25" s="243"/>
      <c r="CYB25" s="243"/>
      <c r="CYC25" s="243"/>
      <c r="CYD25" s="243"/>
      <c r="CYE25" s="243"/>
      <c r="CYF25" s="243"/>
      <c r="CYG25" s="243"/>
      <c r="CYH25" s="243"/>
      <c r="CYI25" s="243"/>
      <c r="CYJ25" s="243"/>
      <c r="CYK25" s="243"/>
      <c r="CYL25" s="243"/>
      <c r="CYM25" s="243"/>
      <c r="CYN25" s="243"/>
      <c r="CYO25" s="243"/>
      <c r="CYP25" s="243"/>
      <c r="CYQ25" s="243"/>
      <c r="CYR25" s="243"/>
      <c r="CYS25" s="243"/>
      <c r="CYT25" s="243"/>
      <c r="CYU25" s="243"/>
      <c r="CYV25" s="243"/>
      <c r="CYW25" s="243"/>
      <c r="CYX25" s="243"/>
      <c r="CYY25" s="243"/>
      <c r="CYZ25" s="243"/>
      <c r="CZA25" s="243"/>
      <c r="CZB25" s="243"/>
      <c r="CZC25" s="243"/>
      <c r="CZD25" s="243"/>
      <c r="CZE25" s="243"/>
      <c r="CZF25" s="243"/>
      <c r="CZG25" s="243"/>
      <c r="CZH25" s="243"/>
      <c r="CZI25" s="243"/>
      <c r="CZJ25" s="243"/>
      <c r="CZK25" s="243"/>
      <c r="CZL25" s="243"/>
      <c r="CZM25" s="243"/>
      <c r="CZN25" s="243"/>
      <c r="CZO25" s="243"/>
      <c r="CZP25" s="243"/>
      <c r="CZQ25" s="243"/>
      <c r="CZR25" s="243"/>
      <c r="CZS25" s="243"/>
      <c r="CZT25" s="243"/>
      <c r="CZU25" s="243"/>
      <c r="CZV25" s="243"/>
      <c r="CZW25" s="243"/>
      <c r="CZX25" s="243"/>
      <c r="CZY25" s="243"/>
      <c r="CZZ25" s="243"/>
      <c r="DAA25" s="243"/>
      <c r="DAB25" s="243"/>
      <c r="DAC25" s="243"/>
      <c r="DAD25" s="243"/>
      <c r="DAE25" s="243"/>
      <c r="DAF25" s="243"/>
      <c r="DAG25" s="243"/>
      <c r="DAH25" s="243"/>
      <c r="DAI25" s="243"/>
      <c r="DAJ25" s="243"/>
      <c r="DAK25" s="243"/>
      <c r="DAL25" s="243"/>
      <c r="DAM25" s="243"/>
      <c r="DAN25" s="243"/>
      <c r="DAO25" s="243"/>
      <c r="DAP25" s="243"/>
      <c r="DAQ25" s="243"/>
      <c r="DAR25" s="243"/>
      <c r="DAS25" s="243"/>
      <c r="DAT25" s="243"/>
      <c r="DAU25" s="243"/>
      <c r="DAV25" s="243"/>
      <c r="DAW25" s="243"/>
      <c r="DAX25" s="243"/>
      <c r="DAY25" s="243"/>
      <c r="DAZ25" s="243"/>
      <c r="DBA25" s="243"/>
      <c r="DBB25" s="243"/>
      <c r="DBC25" s="243"/>
      <c r="DBD25" s="243"/>
      <c r="DBE25" s="243"/>
      <c r="DBF25" s="243"/>
      <c r="DBG25" s="243"/>
      <c r="DBH25" s="243"/>
      <c r="DBI25" s="243"/>
      <c r="DBJ25" s="243"/>
      <c r="DBK25" s="243"/>
      <c r="DBL25" s="243"/>
      <c r="DBM25" s="243"/>
      <c r="DBN25" s="243"/>
      <c r="DBO25" s="243"/>
      <c r="DBP25" s="243"/>
      <c r="DBQ25" s="243"/>
      <c r="DBR25" s="243"/>
      <c r="DBS25" s="243"/>
      <c r="DBT25" s="243"/>
      <c r="DBU25" s="243"/>
      <c r="DBV25" s="243"/>
      <c r="DBW25" s="243"/>
      <c r="DBX25" s="243"/>
      <c r="DBY25" s="243"/>
      <c r="DBZ25" s="243"/>
      <c r="DCA25" s="243"/>
      <c r="DCB25" s="243"/>
      <c r="DCC25" s="243"/>
      <c r="DCD25" s="243"/>
      <c r="DCE25" s="243"/>
      <c r="DCF25" s="243"/>
      <c r="DCG25" s="243"/>
      <c r="DCH25" s="243"/>
      <c r="DCI25" s="243"/>
      <c r="DCJ25" s="243"/>
      <c r="DCK25" s="243"/>
      <c r="DCL25" s="243"/>
      <c r="DCM25" s="243"/>
      <c r="DCN25" s="243"/>
      <c r="DCO25" s="243"/>
      <c r="DCP25" s="243"/>
      <c r="DCQ25" s="243"/>
      <c r="DCR25" s="243"/>
      <c r="DCS25" s="243"/>
      <c r="DCT25" s="243"/>
      <c r="DCU25" s="243"/>
      <c r="DCV25" s="243"/>
      <c r="DCW25" s="243"/>
      <c r="DCX25" s="243"/>
      <c r="DCY25" s="243"/>
      <c r="DCZ25" s="243"/>
      <c r="DDA25" s="243"/>
      <c r="DDB25" s="243"/>
      <c r="DDC25" s="243"/>
      <c r="DDD25" s="243"/>
      <c r="DDE25" s="243"/>
      <c r="DDF25" s="243"/>
      <c r="DDG25" s="243"/>
      <c r="DDH25" s="243"/>
      <c r="DDI25" s="243"/>
      <c r="DDJ25" s="243"/>
      <c r="DDK25" s="243"/>
      <c r="DDL25" s="243"/>
      <c r="DDM25" s="243"/>
      <c r="DDN25" s="243"/>
      <c r="DDO25" s="243"/>
      <c r="DDP25" s="243"/>
      <c r="DDQ25" s="243"/>
      <c r="DDR25" s="243"/>
      <c r="DDS25" s="243"/>
      <c r="DDT25" s="243"/>
      <c r="DDU25" s="243"/>
      <c r="DDV25" s="243"/>
      <c r="DDW25" s="243"/>
      <c r="DDX25" s="243"/>
      <c r="DDY25" s="243"/>
      <c r="DDZ25" s="243"/>
      <c r="DEA25" s="243"/>
      <c r="DEB25" s="243"/>
      <c r="DEC25" s="243"/>
      <c r="DED25" s="243"/>
      <c r="DEE25" s="243"/>
      <c r="DEF25" s="243"/>
      <c r="DEG25" s="243"/>
      <c r="DEH25" s="243"/>
      <c r="DEI25" s="243"/>
      <c r="DEJ25" s="243"/>
      <c r="DEK25" s="243"/>
      <c r="DEL25" s="243"/>
      <c r="DEM25" s="243"/>
      <c r="DEN25" s="243"/>
      <c r="DEO25" s="243"/>
      <c r="DEP25" s="243"/>
      <c r="DEQ25" s="243"/>
      <c r="DER25" s="243"/>
      <c r="DES25" s="243"/>
      <c r="DET25" s="243"/>
      <c r="DEU25" s="243"/>
      <c r="DEV25" s="243"/>
      <c r="DEW25" s="243"/>
      <c r="DEX25" s="243"/>
      <c r="DEY25" s="243"/>
      <c r="DEZ25" s="243"/>
      <c r="DFA25" s="243"/>
      <c r="DFB25" s="243"/>
      <c r="DFC25" s="243"/>
      <c r="DFD25" s="243"/>
      <c r="DFE25" s="243"/>
      <c r="DFF25" s="243"/>
      <c r="DFG25" s="243"/>
      <c r="DFH25" s="243"/>
      <c r="DFI25" s="243"/>
      <c r="DFJ25" s="243"/>
      <c r="DFK25" s="243"/>
      <c r="DFL25" s="243"/>
      <c r="DFM25" s="243"/>
      <c r="DFN25" s="243"/>
      <c r="DFO25" s="243"/>
      <c r="DFP25" s="243"/>
      <c r="DFQ25" s="243"/>
      <c r="DFR25" s="243"/>
      <c r="DFS25" s="243"/>
      <c r="DFT25" s="243"/>
      <c r="DFU25" s="243"/>
      <c r="DFV25" s="243"/>
      <c r="DFW25" s="243"/>
      <c r="DFX25" s="243"/>
      <c r="DFY25" s="243"/>
      <c r="DFZ25" s="243"/>
      <c r="DGA25" s="243"/>
      <c r="DGB25" s="243"/>
      <c r="DGC25" s="243"/>
      <c r="DGD25" s="243"/>
      <c r="DGE25" s="243"/>
      <c r="DGF25" s="243"/>
      <c r="DGG25" s="243"/>
      <c r="DGH25" s="243"/>
      <c r="DGI25" s="243"/>
      <c r="DGJ25" s="243"/>
      <c r="DGK25" s="243"/>
      <c r="DGL25" s="243"/>
      <c r="DGM25" s="243"/>
      <c r="DGN25" s="243"/>
      <c r="DGO25" s="243"/>
      <c r="DGP25" s="243"/>
      <c r="DGQ25" s="243"/>
      <c r="DGR25" s="243"/>
      <c r="DGS25" s="243"/>
      <c r="DGT25" s="243"/>
      <c r="DGU25" s="243"/>
      <c r="DGV25" s="243"/>
      <c r="DGW25" s="243"/>
      <c r="DGX25" s="243"/>
      <c r="DGY25" s="243"/>
      <c r="DGZ25" s="243"/>
      <c r="DHA25" s="243"/>
      <c r="DHB25" s="243"/>
      <c r="DHC25" s="243"/>
      <c r="DHD25" s="243"/>
      <c r="DHE25" s="243"/>
      <c r="DHF25" s="243"/>
      <c r="DHG25" s="243"/>
      <c r="DHH25" s="243"/>
      <c r="DHI25" s="243"/>
      <c r="DHJ25" s="243"/>
      <c r="DHK25" s="243"/>
      <c r="DHL25" s="243"/>
      <c r="DHM25" s="243"/>
      <c r="DHN25" s="243"/>
      <c r="DHO25" s="243"/>
      <c r="DHP25" s="243"/>
      <c r="DHQ25" s="243"/>
      <c r="DHR25" s="243"/>
      <c r="DHS25" s="243"/>
      <c r="DHT25" s="243"/>
      <c r="DHU25" s="243"/>
      <c r="DHV25" s="243"/>
      <c r="DHW25" s="243"/>
      <c r="DHX25" s="243"/>
      <c r="DHY25" s="243"/>
      <c r="DHZ25" s="243"/>
      <c r="DIA25" s="243"/>
      <c r="DIB25" s="243"/>
      <c r="DIC25" s="243"/>
      <c r="DID25" s="243"/>
      <c r="DIE25" s="243"/>
      <c r="DIF25" s="243"/>
      <c r="DIG25" s="243"/>
      <c r="DIH25" s="243"/>
      <c r="DII25" s="243"/>
      <c r="DIJ25" s="243"/>
      <c r="DIK25" s="243"/>
      <c r="DIL25" s="243"/>
      <c r="DIM25" s="243"/>
      <c r="DIN25" s="243"/>
      <c r="DIO25" s="243"/>
      <c r="DIP25" s="243"/>
      <c r="DIQ25" s="243"/>
      <c r="DIR25" s="243"/>
      <c r="DIS25" s="243"/>
      <c r="DIT25" s="243"/>
      <c r="DIU25" s="243"/>
      <c r="DIV25" s="243"/>
      <c r="DIW25" s="243"/>
      <c r="DIX25" s="243"/>
      <c r="DIY25" s="243"/>
      <c r="DIZ25" s="243"/>
      <c r="DJA25" s="243"/>
      <c r="DJB25" s="243"/>
      <c r="DJC25" s="243"/>
      <c r="DJD25" s="243"/>
      <c r="DJE25" s="243"/>
      <c r="DJF25" s="243"/>
      <c r="DJG25" s="243"/>
      <c r="DJH25" s="243"/>
      <c r="DJI25" s="243"/>
      <c r="DJJ25" s="243"/>
      <c r="DJK25" s="243"/>
      <c r="DJL25" s="243"/>
      <c r="DJM25" s="243"/>
      <c r="DJN25" s="243"/>
      <c r="DJO25" s="243"/>
      <c r="DJP25" s="243"/>
      <c r="DJQ25" s="243"/>
      <c r="DJR25" s="243"/>
      <c r="DJS25" s="243"/>
      <c r="DJT25" s="243"/>
      <c r="DJU25" s="243"/>
      <c r="DJV25" s="243"/>
      <c r="DJW25" s="243"/>
      <c r="DJX25" s="243"/>
      <c r="DJY25" s="243"/>
      <c r="DJZ25" s="243"/>
      <c r="DKA25" s="243"/>
      <c r="DKB25" s="243"/>
      <c r="DKC25" s="243"/>
      <c r="DKD25" s="243"/>
      <c r="DKE25" s="243"/>
      <c r="DKF25" s="243"/>
      <c r="DKG25" s="243"/>
      <c r="DKH25" s="243"/>
      <c r="DKI25" s="243"/>
      <c r="DKJ25" s="243"/>
      <c r="DKK25" s="243"/>
      <c r="DKL25" s="243"/>
      <c r="DKM25" s="243"/>
      <c r="DKN25" s="243"/>
      <c r="DKO25" s="243"/>
      <c r="DKP25" s="243"/>
      <c r="DKQ25" s="243"/>
      <c r="DKR25" s="243"/>
      <c r="DKS25" s="243"/>
      <c r="DKT25" s="243"/>
      <c r="DKU25" s="243"/>
      <c r="DKV25" s="243"/>
      <c r="DKW25" s="243"/>
      <c r="DKX25" s="243"/>
      <c r="DKY25" s="243"/>
      <c r="DKZ25" s="243"/>
      <c r="DLA25" s="243"/>
      <c r="DLB25" s="243"/>
      <c r="DLC25" s="243"/>
      <c r="DLD25" s="243"/>
      <c r="DLE25" s="243"/>
      <c r="DLF25" s="243"/>
      <c r="DLG25" s="243"/>
      <c r="DLH25" s="243"/>
      <c r="DLI25" s="243"/>
      <c r="DLJ25" s="243"/>
      <c r="DLK25" s="243"/>
      <c r="DLL25" s="243"/>
      <c r="DLM25" s="243"/>
      <c r="DLN25" s="243"/>
      <c r="DLO25" s="243"/>
      <c r="DLP25" s="243"/>
      <c r="DLQ25" s="243"/>
      <c r="DLR25" s="243"/>
      <c r="DLS25" s="243"/>
      <c r="DLT25" s="243"/>
      <c r="DLU25" s="243"/>
      <c r="DLV25" s="243"/>
      <c r="DLW25" s="243"/>
      <c r="DLX25" s="243"/>
      <c r="DLY25" s="243"/>
      <c r="DLZ25" s="243"/>
      <c r="DMA25" s="243"/>
      <c r="DMB25" s="243"/>
      <c r="DMC25" s="243"/>
      <c r="DMD25" s="243"/>
      <c r="DME25" s="243"/>
      <c r="DMF25" s="243"/>
      <c r="DMG25" s="243"/>
      <c r="DMH25" s="243"/>
      <c r="DMI25" s="243"/>
      <c r="DMJ25" s="243"/>
      <c r="DMK25" s="243"/>
      <c r="DML25" s="243"/>
      <c r="DMM25" s="243"/>
      <c r="DMN25" s="243"/>
      <c r="DMO25" s="243"/>
      <c r="DMP25" s="243"/>
      <c r="DMQ25" s="243"/>
      <c r="DMR25" s="243"/>
      <c r="DMS25" s="243"/>
      <c r="DMT25" s="243"/>
      <c r="DMU25" s="243"/>
      <c r="DMV25" s="243"/>
      <c r="DMW25" s="243"/>
      <c r="DMX25" s="243"/>
      <c r="DMY25" s="243"/>
      <c r="DMZ25" s="243"/>
      <c r="DNA25" s="243"/>
      <c r="DNB25" s="243"/>
      <c r="DNC25" s="243"/>
      <c r="DND25" s="243"/>
      <c r="DNE25" s="243"/>
      <c r="DNF25" s="243"/>
      <c r="DNG25" s="243"/>
      <c r="DNH25" s="243"/>
      <c r="DNI25" s="243"/>
      <c r="DNJ25" s="243"/>
      <c r="DNK25" s="243"/>
      <c r="DNL25" s="243"/>
      <c r="DNM25" s="243"/>
      <c r="DNN25" s="243"/>
      <c r="DNO25" s="243"/>
      <c r="DNP25" s="243"/>
      <c r="DNQ25" s="243"/>
      <c r="DNR25" s="243"/>
      <c r="DNS25" s="243"/>
      <c r="DNT25" s="243"/>
      <c r="DNU25" s="243"/>
      <c r="DNV25" s="243"/>
      <c r="DNW25" s="243"/>
      <c r="DNX25" s="243"/>
      <c r="DNY25" s="243"/>
      <c r="DNZ25" s="243"/>
      <c r="DOA25" s="243"/>
      <c r="DOB25" s="243"/>
      <c r="DOC25" s="243"/>
      <c r="DOD25" s="243"/>
      <c r="DOE25" s="243"/>
      <c r="DOF25" s="243"/>
      <c r="DOG25" s="243"/>
      <c r="DOH25" s="243"/>
      <c r="DOI25" s="243"/>
      <c r="DOJ25" s="243"/>
      <c r="DOK25" s="243"/>
      <c r="DOL25" s="243"/>
      <c r="DOM25" s="243"/>
      <c r="DON25" s="243"/>
      <c r="DOO25" s="243"/>
      <c r="DOP25" s="243"/>
      <c r="DOQ25" s="243"/>
      <c r="DOR25" s="243"/>
      <c r="DOS25" s="243"/>
      <c r="DOT25" s="243"/>
      <c r="DOU25" s="243"/>
      <c r="DOV25" s="243"/>
      <c r="DOW25" s="243"/>
      <c r="DOX25" s="243"/>
      <c r="DOY25" s="243"/>
      <c r="DOZ25" s="243"/>
      <c r="DPA25" s="243"/>
      <c r="DPB25" s="243"/>
      <c r="DPC25" s="243"/>
      <c r="DPD25" s="243"/>
      <c r="DPE25" s="243"/>
      <c r="DPF25" s="243"/>
      <c r="DPG25" s="243"/>
      <c r="DPH25" s="243"/>
      <c r="DPI25" s="243"/>
      <c r="DPJ25" s="243"/>
      <c r="DPK25" s="243"/>
      <c r="DPL25" s="243"/>
      <c r="DPM25" s="243"/>
      <c r="DPN25" s="243"/>
      <c r="DPO25" s="243"/>
      <c r="DPP25" s="243"/>
      <c r="DPQ25" s="243"/>
      <c r="DPR25" s="243"/>
      <c r="DPS25" s="243"/>
      <c r="DPT25" s="243"/>
      <c r="DPU25" s="243"/>
      <c r="DPV25" s="243"/>
      <c r="DPW25" s="243"/>
      <c r="DPX25" s="243"/>
      <c r="DPY25" s="243"/>
      <c r="DPZ25" s="243"/>
      <c r="DQA25" s="243"/>
      <c r="DQB25" s="243"/>
      <c r="DQC25" s="243"/>
      <c r="DQD25" s="243"/>
      <c r="DQE25" s="243"/>
      <c r="DQF25" s="243"/>
      <c r="DQG25" s="243"/>
      <c r="DQH25" s="243"/>
      <c r="DQI25" s="243"/>
      <c r="DQJ25" s="243"/>
      <c r="DQK25" s="243"/>
      <c r="DQL25" s="243"/>
      <c r="DQM25" s="243"/>
      <c r="DQN25" s="243"/>
      <c r="DQO25" s="243"/>
      <c r="DQP25" s="243"/>
      <c r="DQQ25" s="243"/>
      <c r="DQR25" s="243"/>
      <c r="DQS25" s="243"/>
      <c r="DQT25" s="243"/>
      <c r="DQU25" s="243"/>
      <c r="DQV25" s="243"/>
      <c r="DQW25" s="243"/>
      <c r="DQX25" s="243"/>
      <c r="DQY25" s="243"/>
      <c r="DQZ25" s="243"/>
      <c r="DRA25" s="243"/>
      <c r="DRB25" s="243"/>
      <c r="DRC25" s="243"/>
      <c r="DRD25" s="243"/>
      <c r="DRE25" s="243"/>
      <c r="DRF25" s="243"/>
      <c r="DRG25" s="243"/>
      <c r="DRH25" s="243"/>
      <c r="DRI25" s="243"/>
      <c r="DRJ25" s="243"/>
      <c r="DRK25" s="243"/>
      <c r="DRL25" s="243"/>
      <c r="DRM25" s="243"/>
      <c r="DRN25" s="243"/>
      <c r="DRO25" s="243"/>
      <c r="DRP25" s="243"/>
      <c r="DRQ25" s="243"/>
      <c r="DRR25" s="243"/>
      <c r="DRS25" s="243"/>
      <c r="DRT25" s="243"/>
      <c r="DRU25" s="243"/>
      <c r="DRV25" s="243"/>
      <c r="DRW25" s="243"/>
      <c r="DRX25" s="243"/>
      <c r="DRY25" s="243"/>
      <c r="DRZ25" s="243"/>
      <c r="DSA25" s="243"/>
      <c r="DSB25" s="243"/>
      <c r="DSC25" s="243"/>
      <c r="DSD25" s="243"/>
      <c r="DSE25" s="243"/>
      <c r="DSF25" s="243"/>
      <c r="DSG25" s="243"/>
      <c r="DSH25" s="243"/>
      <c r="DSI25" s="243"/>
      <c r="DSJ25" s="243"/>
      <c r="DSK25" s="243"/>
      <c r="DSL25" s="243"/>
      <c r="DSM25" s="243"/>
      <c r="DSN25" s="243"/>
      <c r="DSO25" s="243"/>
      <c r="DSP25" s="243"/>
      <c r="DSQ25" s="243"/>
      <c r="DSR25" s="243"/>
      <c r="DSS25" s="243"/>
      <c r="DST25" s="243"/>
      <c r="DSU25" s="243"/>
      <c r="DSV25" s="243"/>
      <c r="DSW25" s="243"/>
      <c r="DSX25" s="243"/>
      <c r="DSY25" s="243"/>
      <c r="DSZ25" s="243"/>
      <c r="DTA25" s="243"/>
      <c r="DTB25" s="243"/>
      <c r="DTC25" s="243"/>
      <c r="DTD25" s="243"/>
      <c r="DTE25" s="243"/>
      <c r="DTF25" s="243"/>
      <c r="DTG25" s="243"/>
      <c r="DTH25" s="243"/>
      <c r="DTI25" s="243"/>
      <c r="DTJ25" s="243"/>
      <c r="DTK25" s="243"/>
      <c r="DTL25" s="243"/>
      <c r="DTM25" s="243"/>
      <c r="DTN25" s="243"/>
      <c r="DTO25" s="243"/>
      <c r="DTP25" s="243"/>
      <c r="DTQ25" s="243"/>
      <c r="DTR25" s="243"/>
      <c r="DTS25" s="243"/>
      <c r="DTT25" s="243"/>
      <c r="DTU25" s="243"/>
      <c r="DTV25" s="243"/>
      <c r="DTW25" s="243"/>
      <c r="DTX25" s="243"/>
      <c r="DTY25" s="243"/>
      <c r="DTZ25" s="243"/>
      <c r="DUA25" s="243"/>
      <c r="DUB25" s="243"/>
      <c r="DUC25" s="243"/>
      <c r="DUD25" s="243"/>
      <c r="DUE25" s="243"/>
      <c r="DUF25" s="243"/>
      <c r="DUG25" s="243"/>
      <c r="DUH25" s="243"/>
      <c r="DUI25" s="243"/>
      <c r="DUJ25" s="243"/>
      <c r="DUK25" s="243"/>
      <c r="DUL25" s="243"/>
      <c r="DUM25" s="243"/>
      <c r="DUN25" s="243"/>
      <c r="DUO25" s="243"/>
      <c r="DUP25" s="243"/>
      <c r="DUQ25" s="243"/>
      <c r="DUR25" s="243"/>
      <c r="DUS25" s="243"/>
      <c r="DUT25" s="243"/>
      <c r="DUU25" s="243"/>
      <c r="DUV25" s="243"/>
      <c r="DUW25" s="243"/>
      <c r="DUX25" s="243"/>
      <c r="DUY25" s="243"/>
      <c r="DUZ25" s="243"/>
      <c r="DVA25" s="243"/>
      <c r="DVB25" s="243"/>
      <c r="DVC25" s="243"/>
      <c r="DVD25" s="243"/>
      <c r="DVE25" s="243"/>
      <c r="DVF25" s="243"/>
      <c r="DVG25" s="243"/>
      <c r="DVH25" s="243"/>
      <c r="DVI25" s="243"/>
      <c r="DVJ25" s="243"/>
      <c r="DVK25" s="243"/>
      <c r="DVL25" s="243"/>
      <c r="DVM25" s="243"/>
      <c r="DVN25" s="243"/>
      <c r="DVO25" s="243"/>
      <c r="DVP25" s="243"/>
      <c r="DVQ25" s="243"/>
      <c r="DVR25" s="243"/>
      <c r="DVS25" s="243"/>
      <c r="DVT25" s="243"/>
      <c r="DVU25" s="243"/>
      <c r="DVV25" s="243"/>
      <c r="DVW25" s="243"/>
      <c r="DVX25" s="243"/>
      <c r="DVY25" s="243"/>
      <c r="DVZ25" s="243"/>
      <c r="DWA25" s="243"/>
      <c r="DWB25" s="243"/>
      <c r="DWC25" s="243"/>
      <c r="DWD25" s="243"/>
      <c r="DWE25" s="243"/>
      <c r="DWF25" s="243"/>
      <c r="DWG25" s="243"/>
      <c r="DWH25" s="243"/>
      <c r="DWI25" s="243"/>
      <c r="DWJ25" s="243"/>
      <c r="DWK25" s="243"/>
      <c r="DWL25" s="243"/>
      <c r="DWM25" s="243"/>
      <c r="DWN25" s="243"/>
      <c r="DWO25" s="243"/>
      <c r="DWP25" s="243"/>
      <c r="DWQ25" s="243"/>
      <c r="DWR25" s="243"/>
      <c r="DWS25" s="243"/>
      <c r="DWT25" s="243"/>
      <c r="DWU25" s="243"/>
      <c r="DWV25" s="243"/>
      <c r="DWW25" s="243"/>
      <c r="DWX25" s="243"/>
      <c r="DWY25" s="243"/>
      <c r="DWZ25" s="243"/>
      <c r="DXA25" s="243"/>
      <c r="DXB25" s="243"/>
      <c r="DXC25" s="243"/>
      <c r="DXD25" s="243"/>
      <c r="DXE25" s="243"/>
      <c r="DXF25" s="243"/>
      <c r="DXG25" s="243"/>
      <c r="DXH25" s="243"/>
      <c r="DXI25" s="243"/>
      <c r="DXJ25" s="243"/>
      <c r="DXK25" s="243"/>
      <c r="DXL25" s="243"/>
      <c r="DXM25" s="243"/>
      <c r="DXN25" s="243"/>
      <c r="DXO25" s="243"/>
      <c r="DXP25" s="243"/>
      <c r="DXQ25" s="243"/>
      <c r="DXR25" s="243"/>
      <c r="DXS25" s="243"/>
      <c r="DXT25" s="243"/>
      <c r="DXU25" s="243"/>
      <c r="DXV25" s="243"/>
      <c r="DXW25" s="243"/>
      <c r="DXX25" s="243"/>
      <c r="DXY25" s="243"/>
      <c r="DXZ25" s="243"/>
      <c r="DYA25" s="243"/>
      <c r="DYB25" s="243"/>
      <c r="DYC25" s="243"/>
      <c r="DYD25" s="243"/>
      <c r="DYE25" s="243"/>
      <c r="DYF25" s="243"/>
      <c r="DYG25" s="243"/>
      <c r="DYH25" s="243"/>
      <c r="DYI25" s="243"/>
      <c r="DYJ25" s="243"/>
      <c r="DYK25" s="243"/>
      <c r="DYL25" s="243"/>
      <c r="DYM25" s="243"/>
      <c r="DYN25" s="243"/>
      <c r="DYO25" s="243"/>
      <c r="DYP25" s="243"/>
      <c r="DYQ25" s="243"/>
      <c r="DYR25" s="243"/>
      <c r="DYS25" s="243"/>
      <c r="DYT25" s="243"/>
      <c r="DYU25" s="243"/>
      <c r="DYV25" s="243"/>
      <c r="DYW25" s="243"/>
      <c r="DYX25" s="243"/>
      <c r="DYY25" s="243"/>
      <c r="DYZ25" s="243"/>
      <c r="DZA25" s="243"/>
      <c r="DZB25" s="243"/>
      <c r="DZC25" s="243"/>
      <c r="DZD25" s="243"/>
      <c r="DZE25" s="243"/>
      <c r="DZF25" s="243"/>
      <c r="DZG25" s="243"/>
      <c r="DZH25" s="243"/>
      <c r="DZI25" s="243"/>
      <c r="DZJ25" s="243"/>
      <c r="DZK25" s="243"/>
      <c r="DZL25" s="243"/>
      <c r="DZM25" s="243"/>
      <c r="DZN25" s="243"/>
      <c r="DZO25" s="243"/>
      <c r="DZP25" s="243"/>
      <c r="DZQ25" s="243"/>
      <c r="DZR25" s="243"/>
      <c r="DZS25" s="243"/>
      <c r="DZT25" s="243"/>
      <c r="DZU25" s="243"/>
      <c r="DZV25" s="243"/>
      <c r="DZW25" s="243"/>
      <c r="DZX25" s="243"/>
      <c r="DZY25" s="243"/>
      <c r="DZZ25" s="243"/>
      <c r="EAA25" s="243"/>
      <c r="EAB25" s="243"/>
      <c r="EAC25" s="243"/>
      <c r="EAD25" s="243"/>
      <c r="EAE25" s="243"/>
      <c r="EAF25" s="243"/>
      <c r="EAG25" s="243"/>
      <c r="EAH25" s="243"/>
      <c r="EAI25" s="243"/>
      <c r="EAJ25" s="243"/>
      <c r="EAK25" s="243"/>
      <c r="EAL25" s="243"/>
      <c r="EAM25" s="243"/>
      <c r="EAN25" s="243"/>
      <c r="EAO25" s="243"/>
      <c r="EAP25" s="243"/>
      <c r="EAQ25" s="243"/>
      <c r="EAR25" s="243"/>
      <c r="EAS25" s="243"/>
      <c r="EAT25" s="243"/>
      <c r="EAU25" s="243"/>
      <c r="EAV25" s="243"/>
      <c r="EAW25" s="243"/>
      <c r="EAX25" s="243"/>
      <c r="EAY25" s="243"/>
      <c r="EAZ25" s="243"/>
      <c r="EBA25" s="243"/>
      <c r="EBB25" s="243"/>
      <c r="EBC25" s="243"/>
      <c r="EBD25" s="243"/>
      <c r="EBE25" s="243"/>
      <c r="EBF25" s="243"/>
      <c r="EBG25" s="243"/>
      <c r="EBH25" s="243"/>
      <c r="EBI25" s="243"/>
      <c r="EBJ25" s="243"/>
      <c r="EBK25" s="243"/>
      <c r="EBL25" s="243"/>
      <c r="EBM25" s="243"/>
      <c r="EBN25" s="243"/>
      <c r="EBO25" s="243"/>
      <c r="EBP25" s="243"/>
      <c r="EBQ25" s="243"/>
      <c r="EBR25" s="243"/>
      <c r="EBS25" s="243"/>
      <c r="EBT25" s="243"/>
      <c r="EBU25" s="243"/>
      <c r="EBV25" s="243"/>
      <c r="EBW25" s="243"/>
      <c r="EBX25" s="243"/>
      <c r="EBY25" s="243"/>
      <c r="EBZ25" s="243"/>
      <c r="ECA25" s="243"/>
      <c r="ECB25" s="243"/>
      <c r="ECC25" s="243"/>
      <c r="ECD25" s="243"/>
      <c r="ECE25" s="243"/>
      <c r="ECF25" s="243"/>
      <c r="ECG25" s="243"/>
      <c r="ECH25" s="243"/>
      <c r="ECI25" s="243"/>
      <c r="ECJ25" s="243"/>
      <c r="ECK25" s="243"/>
      <c r="ECL25" s="243"/>
      <c r="ECM25" s="243"/>
      <c r="ECN25" s="243"/>
      <c r="ECO25" s="243"/>
      <c r="ECP25" s="243"/>
      <c r="ECQ25" s="243"/>
      <c r="ECR25" s="243"/>
      <c r="ECS25" s="243"/>
      <c r="ECT25" s="243"/>
      <c r="ECU25" s="243"/>
      <c r="ECV25" s="243"/>
      <c r="ECW25" s="243"/>
      <c r="ECX25" s="243"/>
      <c r="ECY25" s="243"/>
      <c r="ECZ25" s="243"/>
      <c r="EDA25" s="243"/>
      <c r="EDB25" s="243"/>
      <c r="EDC25" s="243"/>
      <c r="EDD25" s="243"/>
      <c r="EDE25" s="243"/>
      <c r="EDF25" s="243"/>
      <c r="EDG25" s="243"/>
      <c r="EDH25" s="243"/>
      <c r="EDI25" s="243"/>
      <c r="EDJ25" s="243"/>
      <c r="EDK25" s="243"/>
      <c r="EDL25" s="243"/>
      <c r="EDM25" s="243"/>
      <c r="EDN25" s="243"/>
      <c r="EDO25" s="243"/>
      <c r="EDP25" s="243"/>
      <c r="EDQ25" s="243"/>
      <c r="EDR25" s="243"/>
      <c r="EDS25" s="243"/>
      <c r="EDT25" s="243"/>
      <c r="EDU25" s="243"/>
      <c r="EDV25" s="243"/>
      <c r="EDW25" s="243"/>
      <c r="EDX25" s="243"/>
      <c r="EDY25" s="243"/>
      <c r="EDZ25" s="243"/>
      <c r="EEA25" s="243"/>
      <c r="EEB25" s="243"/>
      <c r="EEC25" s="243"/>
      <c r="EED25" s="243"/>
      <c r="EEE25" s="243"/>
      <c r="EEF25" s="243"/>
      <c r="EEG25" s="243"/>
      <c r="EEH25" s="243"/>
      <c r="EEI25" s="243"/>
      <c r="EEJ25" s="243"/>
      <c r="EEK25" s="243"/>
      <c r="EEL25" s="243"/>
      <c r="EEM25" s="243"/>
      <c r="EEN25" s="243"/>
      <c r="EEO25" s="243"/>
      <c r="EEP25" s="243"/>
      <c r="EEQ25" s="243"/>
      <c r="EER25" s="243"/>
      <c r="EES25" s="243"/>
      <c r="EET25" s="243"/>
      <c r="EEU25" s="243"/>
      <c r="EEV25" s="243"/>
      <c r="EEW25" s="243"/>
      <c r="EEX25" s="243"/>
      <c r="EEY25" s="243"/>
      <c r="EEZ25" s="243"/>
      <c r="EFA25" s="243"/>
      <c r="EFB25" s="243"/>
      <c r="EFC25" s="243"/>
      <c r="EFD25" s="243"/>
      <c r="EFE25" s="243"/>
      <c r="EFF25" s="243"/>
      <c r="EFG25" s="243"/>
      <c r="EFH25" s="243"/>
      <c r="EFI25" s="243"/>
      <c r="EFJ25" s="243"/>
      <c r="EFK25" s="243"/>
      <c r="EFL25" s="243"/>
      <c r="EFM25" s="243"/>
      <c r="EFN25" s="243"/>
      <c r="EFO25" s="243"/>
      <c r="EFP25" s="243"/>
      <c r="EFQ25" s="243"/>
      <c r="EFR25" s="243"/>
      <c r="EFS25" s="243"/>
      <c r="EFT25" s="243"/>
      <c r="EFU25" s="243"/>
      <c r="EFV25" s="243"/>
      <c r="EFW25" s="243"/>
      <c r="EFX25" s="243"/>
      <c r="EFY25" s="243"/>
      <c r="EFZ25" s="243"/>
      <c r="EGA25" s="243"/>
      <c r="EGB25" s="243"/>
      <c r="EGC25" s="243"/>
      <c r="EGD25" s="243"/>
      <c r="EGE25" s="243"/>
      <c r="EGF25" s="243"/>
      <c r="EGG25" s="243"/>
      <c r="EGH25" s="243"/>
      <c r="EGI25" s="243"/>
      <c r="EGJ25" s="243"/>
      <c r="EGK25" s="243"/>
      <c r="EGL25" s="243"/>
      <c r="EGM25" s="243"/>
      <c r="EGN25" s="243"/>
      <c r="EGO25" s="243"/>
      <c r="EGP25" s="243"/>
      <c r="EGQ25" s="243"/>
      <c r="EGR25" s="243"/>
      <c r="EGS25" s="243"/>
      <c r="EGT25" s="243"/>
      <c r="EGU25" s="243"/>
      <c r="EGV25" s="243"/>
      <c r="EGW25" s="243"/>
      <c r="EGX25" s="243"/>
      <c r="EGY25" s="243"/>
      <c r="EGZ25" s="243"/>
      <c r="EHA25" s="243"/>
      <c r="EHB25" s="243"/>
      <c r="EHC25" s="243"/>
      <c r="EHD25" s="243"/>
      <c r="EHE25" s="243"/>
      <c r="EHF25" s="243"/>
      <c r="EHG25" s="243"/>
      <c r="EHH25" s="243"/>
      <c r="EHI25" s="243"/>
      <c r="EHJ25" s="243"/>
      <c r="EHK25" s="243"/>
      <c r="EHL25" s="243"/>
      <c r="EHM25" s="243"/>
      <c r="EHN25" s="243"/>
      <c r="EHO25" s="243"/>
      <c r="EHP25" s="243"/>
      <c r="EHQ25" s="243"/>
      <c r="EHR25" s="243"/>
      <c r="EHS25" s="243"/>
      <c r="EHT25" s="243"/>
      <c r="EHU25" s="243"/>
      <c r="EHV25" s="243"/>
      <c r="EHW25" s="243"/>
      <c r="EHX25" s="243"/>
      <c r="EHY25" s="243"/>
      <c r="EHZ25" s="243"/>
      <c r="EIA25" s="243"/>
      <c r="EIB25" s="243"/>
      <c r="EIC25" s="243"/>
      <c r="EID25" s="243"/>
      <c r="EIE25" s="243"/>
      <c r="EIF25" s="243"/>
      <c r="EIG25" s="243"/>
      <c r="EIH25" s="243"/>
      <c r="EII25" s="243"/>
      <c r="EIJ25" s="243"/>
      <c r="EIK25" s="243"/>
      <c r="EIL25" s="243"/>
      <c r="EIM25" s="243"/>
      <c r="EIN25" s="243"/>
      <c r="EIO25" s="243"/>
      <c r="EIP25" s="243"/>
      <c r="EIQ25" s="243"/>
      <c r="EIR25" s="243"/>
      <c r="EIS25" s="243"/>
      <c r="EIT25" s="243"/>
      <c r="EIU25" s="243"/>
      <c r="EIV25" s="243"/>
      <c r="EIW25" s="243"/>
      <c r="EIX25" s="243"/>
      <c r="EIY25" s="243"/>
      <c r="EIZ25" s="243"/>
      <c r="EJA25" s="243"/>
      <c r="EJB25" s="243"/>
      <c r="EJC25" s="243"/>
      <c r="EJD25" s="243"/>
      <c r="EJE25" s="243"/>
      <c r="EJF25" s="243"/>
      <c r="EJG25" s="243"/>
      <c r="EJH25" s="243"/>
      <c r="EJI25" s="243"/>
      <c r="EJJ25" s="243"/>
      <c r="EJK25" s="243"/>
      <c r="EJL25" s="243"/>
      <c r="EJM25" s="243"/>
      <c r="EJN25" s="243"/>
      <c r="EJO25" s="243"/>
      <c r="EJP25" s="243"/>
      <c r="EJQ25" s="243"/>
      <c r="EJR25" s="243"/>
      <c r="EJS25" s="243"/>
      <c r="EJT25" s="243"/>
      <c r="EJU25" s="243"/>
      <c r="EJV25" s="243"/>
      <c r="EJW25" s="243"/>
      <c r="EJX25" s="243"/>
      <c r="EJY25" s="243"/>
      <c r="EJZ25" s="243"/>
      <c r="EKA25" s="243"/>
      <c r="EKB25" s="243"/>
      <c r="EKC25" s="243"/>
      <c r="EKD25" s="243"/>
      <c r="EKE25" s="243"/>
      <c r="EKF25" s="243"/>
      <c r="EKG25" s="243"/>
      <c r="EKH25" s="243"/>
      <c r="EKI25" s="243"/>
      <c r="EKJ25" s="243"/>
      <c r="EKK25" s="243"/>
      <c r="EKL25" s="243"/>
      <c r="EKM25" s="243"/>
      <c r="EKN25" s="243"/>
      <c r="EKO25" s="243"/>
      <c r="EKP25" s="243"/>
      <c r="EKQ25" s="243"/>
      <c r="EKR25" s="243"/>
      <c r="EKS25" s="243"/>
      <c r="EKT25" s="243"/>
      <c r="EKU25" s="243"/>
      <c r="EKV25" s="243"/>
      <c r="EKW25" s="243"/>
      <c r="EKX25" s="243"/>
      <c r="EKY25" s="243"/>
      <c r="EKZ25" s="243"/>
      <c r="ELA25" s="243"/>
      <c r="ELB25" s="243"/>
      <c r="ELC25" s="243"/>
      <c r="ELD25" s="243"/>
      <c r="ELE25" s="243"/>
      <c r="ELF25" s="243"/>
      <c r="ELG25" s="243"/>
      <c r="ELH25" s="243"/>
      <c r="ELI25" s="243"/>
      <c r="ELJ25" s="243"/>
      <c r="ELK25" s="243"/>
      <c r="ELL25" s="243"/>
      <c r="ELM25" s="243"/>
      <c r="ELN25" s="243"/>
      <c r="ELO25" s="243"/>
      <c r="ELP25" s="243"/>
      <c r="ELQ25" s="243"/>
      <c r="ELR25" s="243"/>
      <c r="ELS25" s="243"/>
      <c r="ELT25" s="243"/>
      <c r="ELU25" s="243"/>
      <c r="ELV25" s="243"/>
      <c r="ELW25" s="243"/>
      <c r="ELX25" s="243"/>
      <c r="ELY25" s="243"/>
      <c r="ELZ25" s="243"/>
      <c r="EMA25" s="243"/>
      <c r="EMB25" s="243"/>
      <c r="EMC25" s="243"/>
      <c r="EMD25" s="243"/>
      <c r="EME25" s="243"/>
      <c r="EMF25" s="243"/>
      <c r="EMG25" s="243"/>
      <c r="EMH25" s="243"/>
      <c r="EMI25" s="243"/>
      <c r="EMJ25" s="243"/>
      <c r="EMK25" s="243"/>
      <c r="EML25" s="243"/>
      <c r="EMM25" s="243"/>
      <c r="EMN25" s="243"/>
      <c r="EMO25" s="243"/>
      <c r="EMP25" s="243"/>
      <c r="EMQ25" s="243"/>
      <c r="EMR25" s="243"/>
      <c r="EMS25" s="243"/>
      <c r="EMT25" s="243"/>
      <c r="EMU25" s="243"/>
      <c r="EMV25" s="243"/>
      <c r="EMW25" s="243"/>
      <c r="EMX25" s="243"/>
      <c r="EMY25" s="243"/>
      <c r="EMZ25" s="243"/>
      <c r="ENA25" s="243"/>
      <c r="ENB25" s="243"/>
      <c r="ENC25" s="243"/>
      <c r="END25" s="243"/>
      <c r="ENE25" s="243"/>
      <c r="ENF25" s="243"/>
      <c r="ENG25" s="243"/>
      <c r="ENH25" s="243"/>
      <c r="ENI25" s="243"/>
      <c r="ENJ25" s="243"/>
      <c r="ENK25" s="243"/>
      <c r="ENL25" s="243"/>
      <c r="ENM25" s="243"/>
      <c r="ENN25" s="243"/>
      <c r="ENO25" s="243"/>
      <c r="ENP25" s="243"/>
      <c r="ENQ25" s="243"/>
      <c r="ENR25" s="243"/>
      <c r="ENS25" s="243"/>
      <c r="ENT25" s="243"/>
      <c r="ENU25" s="243"/>
      <c r="ENV25" s="243"/>
      <c r="ENW25" s="243"/>
      <c r="ENX25" s="243"/>
      <c r="ENY25" s="243"/>
      <c r="ENZ25" s="243"/>
      <c r="EOA25" s="243"/>
      <c r="EOB25" s="243"/>
      <c r="EOC25" s="243"/>
      <c r="EOD25" s="243"/>
      <c r="EOE25" s="243"/>
      <c r="EOF25" s="243"/>
      <c r="EOG25" s="243"/>
      <c r="EOH25" s="243"/>
      <c r="EOI25" s="243"/>
      <c r="EOJ25" s="243"/>
      <c r="EOK25" s="243"/>
      <c r="EOL25" s="243"/>
      <c r="EOM25" s="243"/>
      <c r="EON25" s="243"/>
      <c r="EOO25" s="243"/>
      <c r="EOP25" s="243"/>
      <c r="EOQ25" s="243"/>
      <c r="EOR25" s="243"/>
      <c r="EOS25" s="243"/>
      <c r="EOT25" s="243"/>
      <c r="EOU25" s="243"/>
      <c r="EOV25" s="243"/>
      <c r="EOW25" s="243"/>
      <c r="EOX25" s="243"/>
      <c r="EOY25" s="243"/>
      <c r="EOZ25" s="243"/>
      <c r="EPA25" s="243"/>
      <c r="EPB25" s="243"/>
      <c r="EPC25" s="243"/>
      <c r="EPD25" s="243"/>
      <c r="EPE25" s="243"/>
      <c r="EPF25" s="243"/>
      <c r="EPG25" s="243"/>
      <c r="EPH25" s="243"/>
      <c r="EPI25" s="243"/>
      <c r="EPJ25" s="243"/>
      <c r="EPK25" s="243"/>
      <c r="EPL25" s="243"/>
      <c r="EPM25" s="243"/>
      <c r="EPN25" s="243"/>
      <c r="EPO25" s="243"/>
      <c r="EPP25" s="243"/>
      <c r="EPQ25" s="243"/>
      <c r="EPR25" s="243"/>
      <c r="EPS25" s="243"/>
      <c r="EPT25" s="243"/>
      <c r="EPU25" s="243"/>
      <c r="EPV25" s="243"/>
      <c r="EPW25" s="243"/>
      <c r="EPX25" s="243"/>
      <c r="EPY25" s="243"/>
      <c r="EPZ25" s="243"/>
      <c r="EQA25" s="243"/>
      <c r="EQB25" s="243"/>
      <c r="EQC25" s="243"/>
      <c r="EQD25" s="243"/>
      <c r="EQE25" s="243"/>
      <c r="EQF25" s="243"/>
      <c r="EQG25" s="243"/>
      <c r="EQH25" s="243"/>
      <c r="EQI25" s="243"/>
      <c r="EQJ25" s="243"/>
      <c r="EQK25" s="243"/>
      <c r="EQL25" s="243"/>
      <c r="EQM25" s="243"/>
      <c r="EQN25" s="243"/>
      <c r="EQO25" s="243"/>
      <c r="EQP25" s="243"/>
      <c r="EQQ25" s="243"/>
      <c r="EQR25" s="243"/>
      <c r="EQS25" s="243"/>
      <c r="EQT25" s="243"/>
      <c r="EQU25" s="243"/>
      <c r="EQV25" s="243"/>
      <c r="EQW25" s="243"/>
      <c r="EQX25" s="243"/>
      <c r="EQY25" s="243"/>
      <c r="EQZ25" s="243"/>
      <c r="ERA25" s="243"/>
      <c r="ERB25" s="243"/>
      <c r="ERC25" s="243"/>
      <c r="ERD25" s="243"/>
      <c r="ERE25" s="243"/>
      <c r="ERF25" s="243"/>
      <c r="ERG25" s="243"/>
      <c r="ERH25" s="243"/>
      <c r="ERI25" s="243"/>
      <c r="ERJ25" s="243"/>
      <c r="ERK25" s="243"/>
      <c r="ERL25" s="243"/>
      <c r="ERM25" s="243"/>
      <c r="ERN25" s="243"/>
      <c r="ERO25" s="243"/>
      <c r="ERP25" s="243"/>
      <c r="ERQ25" s="243"/>
      <c r="ERR25" s="243"/>
      <c r="ERS25" s="243"/>
      <c r="ERT25" s="243"/>
      <c r="ERU25" s="243"/>
      <c r="ERV25" s="243"/>
      <c r="ERW25" s="243"/>
      <c r="ERX25" s="243"/>
      <c r="ERY25" s="243"/>
      <c r="ERZ25" s="243"/>
      <c r="ESA25" s="243"/>
      <c r="ESB25" s="243"/>
      <c r="ESC25" s="243"/>
      <c r="ESD25" s="243"/>
      <c r="ESE25" s="243"/>
      <c r="ESF25" s="243"/>
      <c r="ESG25" s="243"/>
      <c r="ESH25" s="243"/>
      <c r="ESI25" s="243"/>
      <c r="ESJ25" s="243"/>
      <c r="ESK25" s="243"/>
      <c r="ESL25" s="243"/>
      <c r="ESM25" s="243"/>
      <c r="ESN25" s="243"/>
      <c r="ESO25" s="243"/>
      <c r="ESP25" s="243"/>
      <c r="ESQ25" s="243"/>
      <c r="ESR25" s="243"/>
      <c r="ESS25" s="243"/>
      <c r="EST25" s="243"/>
      <c r="ESU25" s="243"/>
      <c r="ESV25" s="243"/>
      <c r="ESW25" s="243"/>
      <c r="ESX25" s="243"/>
      <c r="ESY25" s="243"/>
      <c r="ESZ25" s="243"/>
      <c r="ETA25" s="243"/>
      <c r="ETB25" s="243"/>
      <c r="ETC25" s="243"/>
      <c r="ETD25" s="243"/>
      <c r="ETE25" s="243"/>
      <c r="ETF25" s="243"/>
      <c r="ETG25" s="243"/>
      <c r="ETH25" s="243"/>
      <c r="ETI25" s="243"/>
      <c r="ETJ25" s="243"/>
      <c r="ETK25" s="243"/>
      <c r="ETL25" s="243"/>
      <c r="ETM25" s="243"/>
      <c r="ETN25" s="243"/>
      <c r="ETO25" s="243"/>
      <c r="ETP25" s="243"/>
      <c r="ETQ25" s="243"/>
      <c r="ETR25" s="243"/>
      <c r="ETS25" s="243"/>
      <c r="ETT25" s="243"/>
      <c r="ETU25" s="243"/>
      <c r="ETV25" s="243"/>
      <c r="ETW25" s="243"/>
      <c r="ETX25" s="243"/>
      <c r="ETY25" s="243"/>
      <c r="ETZ25" s="243"/>
      <c r="EUA25" s="243"/>
      <c r="EUB25" s="243"/>
      <c r="EUC25" s="243"/>
      <c r="EUD25" s="243"/>
      <c r="EUE25" s="243"/>
      <c r="EUF25" s="243"/>
      <c r="EUG25" s="243"/>
      <c r="EUH25" s="243"/>
      <c r="EUI25" s="243"/>
      <c r="EUJ25" s="243"/>
      <c r="EUK25" s="243"/>
      <c r="EUL25" s="243"/>
      <c r="EUM25" s="243"/>
      <c r="EUN25" s="243"/>
      <c r="EUO25" s="243"/>
      <c r="EUP25" s="243"/>
      <c r="EUQ25" s="243"/>
      <c r="EUR25" s="243"/>
      <c r="EUS25" s="243"/>
      <c r="EUT25" s="243"/>
      <c r="EUU25" s="243"/>
      <c r="EUV25" s="243"/>
      <c r="EUW25" s="243"/>
      <c r="EUX25" s="243"/>
      <c r="EUY25" s="243"/>
      <c r="EUZ25" s="243"/>
      <c r="EVA25" s="243"/>
      <c r="EVB25" s="243"/>
      <c r="EVC25" s="243"/>
      <c r="EVD25" s="243"/>
      <c r="EVE25" s="243"/>
      <c r="EVF25" s="243"/>
      <c r="EVG25" s="243"/>
      <c r="EVH25" s="243"/>
      <c r="EVI25" s="243"/>
      <c r="EVJ25" s="243"/>
      <c r="EVK25" s="243"/>
      <c r="EVL25" s="243"/>
      <c r="EVM25" s="243"/>
      <c r="EVN25" s="243"/>
      <c r="EVO25" s="243"/>
      <c r="EVP25" s="243"/>
      <c r="EVQ25" s="243"/>
      <c r="EVR25" s="243"/>
      <c r="EVS25" s="243"/>
      <c r="EVT25" s="243"/>
      <c r="EVU25" s="243"/>
      <c r="EVV25" s="243"/>
      <c r="EVW25" s="243"/>
      <c r="EVX25" s="243"/>
      <c r="EVY25" s="243"/>
      <c r="EVZ25" s="243"/>
      <c r="EWA25" s="243"/>
      <c r="EWB25" s="243"/>
      <c r="EWC25" s="243"/>
      <c r="EWD25" s="243"/>
      <c r="EWE25" s="243"/>
      <c r="EWF25" s="243"/>
      <c r="EWG25" s="243"/>
      <c r="EWH25" s="243"/>
      <c r="EWI25" s="243"/>
      <c r="EWJ25" s="243"/>
      <c r="EWK25" s="243"/>
      <c r="EWL25" s="243"/>
      <c r="EWM25" s="243"/>
      <c r="EWN25" s="243"/>
      <c r="EWO25" s="243"/>
      <c r="EWP25" s="243"/>
      <c r="EWQ25" s="243"/>
      <c r="EWR25" s="243"/>
      <c r="EWS25" s="243"/>
      <c r="EWT25" s="243"/>
      <c r="EWU25" s="243"/>
      <c r="EWV25" s="243"/>
      <c r="EWW25" s="243"/>
      <c r="EWX25" s="243"/>
      <c r="EWY25" s="243"/>
      <c r="EWZ25" s="243"/>
      <c r="EXA25" s="243"/>
      <c r="EXB25" s="243"/>
      <c r="EXC25" s="243"/>
      <c r="EXD25" s="243"/>
      <c r="EXE25" s="243"/>
      <c r="EXF25" s="243"/>
      <c r="EXG25" s="243"/>
      <c r="EXH25" s="243"/>
      <c r="EXI25" s="243"/>
      <c r="EXJ25" s="243"/>
      <c r="EXK25" s="243"/>
      <c r="EXL25" s="243"/>
      <c r="EXM25" s="243"/>
      <c r="EXN25" s="243"/>
      <c r="EXO25" s="243"/>
      <c r="EXP25" s="243"/>
      <c r="EXQ25" s="243"/>
      <c r="EXR25" s="243"/>
      <c r="EXS25" s="243"/>
      <c r="EXT25" s="243"/>
      <c r="EXU25" s="243"/>
      <c r="EXV25" s="243"/>
      <c r="EXW25" s="243"/>
      <c r="EXX25" s="243"/>
      <c r="EXY25" s="243"/>
      <c r="EXZ25" s="243"/>
      <c r="EYA25" s="243"/>
      <c r="EYB25" s="243"/>
      <c r="EYC25" s="243"/>
      <c r="EYD25" s="243"/>
      <c r="EYE25" s="243"/>
      <c r="EYF25" s="243"/>
      <c r="EYG25" s="243"/>
      <c r="EYH25" s="243"/>
      <c r="EYI25" s="243"/>
      <c r="EYJ25" s="243"/>
      <c r="EYK25" s="243"/>
      <c r="EYL25" s="243"/>
      <c r="EYM25" s="243"/>
      <c r="EYN25" s="243"/>
      <c r="EYO25" s="243"/>
      <c r="EYP25" s="243"/>
      <c r="EYQ25" s="243"/>
      <c r="EYR25" s="243"/>
      <c r="EYS25" s="243"/>
      <c r="EYT25" s="243"/>
      <c r="EYU25" s="243"/>
      <c r="EYV25" s="243"/>
      <c r="EYW25" s="243"/>
      <c r="EYX25" s="243"/>
      <c r="EYY25" s="243"/>
      <c r="EYZ25" s="243"/>
      <c r="EZA25" s="243"/>
      <c r="EZB25" s="243"/>
      <c r="EZC25" s="243"/>
      <c r="EZD25" s="243"/>
      <c r="EZE25" s="243"/>
      <c r="EZF25" s="243"/>
      <c r="EZG25" s="243"/>
      <c r="EZH25" s="243"/>
      <c r="EZI25" s="243"/>
      <c r="EZJ25" s="243"/>
      <c r="EZK25" s="243"/>
      <c r="EZL25" s="243"/>
      <c r="EZM25" s="243"/>
      <c r="EZN25" s="243"/>
      <c r="EZO25" s="243"/>
      <c r="EZP25" s="243"/>
      <c r="EZQ25" s="243"/>
      <c r="EZR25" s="243"/>
      <c r="EZS25" s="243"/>
      <c r="EZT25" s="243"/>
      <c r="EZU25" s="243"/>
      <c r="EZV25" s="243"/>
      <c r="EZW25" s="243"/>
      <c r="EZX25" s="243"/>
      <c r="EZY25" s="243"/>
      <c r="EZZ25" s="243"/>
      <c r="FAA25" s="243"/>
      <c r="FAB25" s="243"/>
      <c r="FAC25" s="243"/>
      <c r="FAD25" s="243"/>
      <c r="FAE25" s="243"/>
      <c r="FAF25" s="243"/>
      <c r="FAG25" s="243"/>
      <c r="FAH25" s="243"/>
      <c r="FAI25" s="243"/>
      <c r="FAJ25" s="243"/>
      <c r="FAK25" s="243"/>
      <c r="FAL25" s="243"/>
      <c r="FAM25" s="243"/>
      <c r="FAN25" s="243"/>
      <c r="FAO25" s="243"/>
      <c r="FAP25" s="243"/>
      <c r="FAQ25" s="243"/>
      <c r="FAR25" s="243"/>
      <c r="FAS25" s="243"/>
      <c r="FAT25" s="243"/>
      <c r="FAU25" s="243"/>
      <c r="FAV25" s="243"/>
      <c r="FAW25" s="243"/>
      <c r="FAX25" s="243"/>
      <c r="FAY25" s="243"/>
      <c r="FAZ25" s="243"/>
      <c r="FBA25" s="243"/>
      <c r="FBB25" s="243"/>
      <c r="FBC25" s="243"/>
      <c r="FBD25" s="243"/>
      <c r="FBE25" s="243"/>
      <c r="FBF25" s="243"/>
      <c r="FBG25" s="243"/>
      <c r="FBH25" s="243"/>
      <c r="FBI25" s="243"/>
      <c r="FBJ25" s="243"/>
      <c r="FBK25" s="243"/>
      <c r="FBL25" s="243"/>
      <c r="FBM25" s="243"/>
      <c r="FBN25" s="243"/>
      <c r="FBO25" s="243"/>
      <c r="FBP25" s="243"/>
      <c r="FBQ25" s="243"/>
      <c r="FBR25" s="243"/>
      <c r="FBS25" s="243"/>
      <c r="FBT25" s="243"/>
      <c r="FBU25" s="243"/>
      <c r="FBV25" s="243"/>
      <c r="FBW25" s="243"/>
      <c r="FBX25" s="243"/>
      <c r="FBY25" s="243"/>
      <c r="FBZ25" s="243"/>
      <c r="FCA25" s="243"/>
      <c r="FCB25" s="243"/>
      <c r="FCC25" s="243"/>
      <c r="FCD25" s="243"/>
      <c r="FCE25" s="243"/>
      <c r="FCF25" s="243"/>
      <c r="FCG25" s="243"/>
      <c r="FCH25" s="243"/>
      <c r="FCI25" s="243"/>
      <c r="FCJ25" s="243"/>
      <c r="FCK25" s="243"/>
      <c r="FCL25" s="243"/>
      <c r="FCM25" s="243"/>
      <c r="FCN25" s="243"/>
      <c r="FCO25" s="243"/>
      <c r="FCP25" s="243"/>
      <c r="FCQ25" s="243"/>
      <c r="FCR25" s="243"/>
      <c r="FCS25" s="243"/>
      <c r="FCT25" s="243"/>
      <c r="FCU25" s="243"/>
      <c r="FCV25" s="243"/>
      <c r="FCW25" s="243"/>
      <c r="FCX25" s="243"/>
      <c r="FCY25" s="243"/>
      <c r="FCZ25" s="243"/>
      <c r="FDA25" s="243"/>
      <c r="FDB25" s="243"/>
      <c r="FDC25" s="243"/>
      <c r="FDD25" s="243"/>
      <c r="FDE25" s="243"/>
      <c r="FDF25" s="243"/>
      <c r="FDG25" s="243"/>
      <c r="FDH25" s="243"/>
      <c r="FDI25" s="243"/>
      <c r="FDJ25" s="243"/>
      <c r="FDK25" s="243"/>
      <c r="FDL25" s="243"/>
      <c r="FDM25" s="243"/>
      <c r="FDN25" s="243"/>
      <c r="FDO25" s="243"/>
      <c r="FDP25" s="243"/>
      <c r="FDQ25" s="243"/>
      <c r="FDR25" s="243"/>
      <c r="FDS25" s="243"/>
      <c r="FDT25" s="243"/>
      <c r="FDU25" s="243"/>
      <c r="FDV25" s="243"/>
      <c r="FDW25" s="243"/>
      <c r="FDX25" s="243"/>
      <c r="FDY25" s="243"/>
      <c r="FDZ25" s="243"/>
      <c r="FEA25" s="243"/>
      <c r="FEB25" s="243"/>
      <c r="FEC25" s="243"/>
      <c r="FED25" s="243"/>
      <c r="FEE25" s="243"/>
      <c r="FEF25" s="243"/>
      <c r="FEG25" s="243"/>
      <c r="FEH25" s="243"/>
      <c r="FEI25" s="243"/>
      <c r="FEJ25" s="243"/>
      <c r="FEK25" s="243"/>
      <c r="FEL25" s="243"/>
      <c r="FEM25" s="243"/>
      <c r="FEN25" s="243"/>
      <c r="FEO25" s="243"/>
      <c r="FEP25" s="243"/>
      <c r="FEQ25" s="243"/>
      <c r="FER25" s="243"/>
      <c r="FES25" s="243"/>
      <c r="FET25" s="243"/>
      <c r="FEU25" s="243"/>
      <c r="FEV25" s="243"/>
      <c r="FEW25" s="243"/>
      <c r="FEX25" s="243"/>
      <c r="FEY25" s="243"/>
      <c r="FEZ25" s="243"/>
      <c r="FFA25" s="243"/>
      <c r="FFB25" s="243"/>
      <c r="FFC25" s="243"/>
      <c r="FFD25" s="243"/>
      <c r="FFE25" s="243"/>
      <c r="FFF25" s="243"/>
      <c r="FFG25" s="243"/>
      <c r="FFH25" s="243"/>
      <c r="FFI25" s="243"/>
      <c r="FFJ25" s="243"/>
      <c r="FFK25" s="243"/>
      <c r="FFL25" s="243"/>
      <c r="FFM25" s="243"/>
      <c r="FFN25" s="243"/>
      <c r="FFO25" s="243"/>
      <c r="FFP25" s="243"/>
      <c r="FFQ25" s="243"/>
      <c r="FFR25" s="243"/>
      <c r="FFS25" s="243"/>
      <c r="FFT25" s="243"/>
      <c r="FFU25" s="243"/>
      <c r="FFV25" s="243"/>
      <c r="FFW25" s="243"/>
      <c r="FFX25" s="243"/>
      <c r="FFY25" s="243"/>
      <c r="FFZ25" s="243"/>
      <c r="FGA25" s="243"/>
      <c r="FGB25" s="243"/>
      <c r="FGC25" s="243"/>
      <c r="FGD25" s="243"/>
      <c r="FGE25" s="243"/>
      <c r="FGF25" s="243"/>
      <c r="FGG25" s="243"/>
      <c r="FGH25" s="243"/>
      <c r="FGI25" s="243"/>
      <c r="FGJ25" s="243"/>
      <c r="FGK25" s="243"/>
      <c r="FGL25" s="243"/>
      <c r="FGM25" s="243"/>
      <c r="FGN25" s="243"/>
      <c r="FGO25" s="243"/>
      <c r="FGP25" s="243"/>
      <c r="FGQ25" s="243"/>
      <c r="FGR25" s="243"/>
      <c r="FGS25" s="243"/>
      <c r="FGT25" s="243"/>
      <c r="FGU25" s="243"/>
      <c r="FGV25" s="243"/>
      <c r="FGW25" s="243"/>
      <c r="FGX25" s="243"/>
      <c r="FGY25" s="243"/>
      <c r="FGZ25" s="243"/>
      <c r="FHA25" s="243"/>
      <c r="FHB25" s="243"/>
      <c r="FHC25" s="243"/>
      <c r="FHD25" s="243"/>
      <c r="FHE25" s="243"/>
      <c r="FHF25" s="243"/>
      <c r="FHG25" s="243"/>
      <c r="FHH25" s="243"/>
      <c r="FHI25" s="243"/>
      <c r="FHJ25" s="243"/>
      <c r="FHK25" s="243"/>
      <c r="FHL25" s="243"/>
      <c r="FHM25" s="243"/>
      <c r="FHN25" s="243"/>
      <c r="FHO25" s="243"/>
      <c r="FHP25" s="243"/>
      <c r="FHQ25" s="243"/>
      <c r="FHR25" s="243"/>
      <c r="FHS25" s="243"/>
      <c r="FHT25" s="243"/>
      <c r="FHU25" s="243"/>
      <c r="FHV25" s="243"/>
      <c r="FHW25" s="243"/>
      <c r="FHX25" s="243"/>
      <c r="FHY25" s="243"/>
      <c r="FHZ25" s="243"/>
      <c r="FIA25" s="243"/>
      <c r="FIB25" s="243"/>
      <c r="FIC25" s="243"/>
      <c r="FID25" s="243"/>
      <c r="FIE25" s="243"/>
      <c r="FIF25" s="243"/>
      <c r="FIG25" s="243"/>
      <c r="FIH25" s="243"/>
      <c r="FII25" s="243"/>
      <c r="FIJ25" s="243"/>
      <c r="FIK25" s="243"/>
      <c r="FIL25" s="243"/>
      <c r="FIM25" s="243"/>
      <c r="FIN25" s="243"/>
      <c r="FIO25" s="243"/>
      <c r="FIP25" s="243"/>
      <c r="FIQ25" s="243"/>
      <c r="FIR25" s="243"/>
      <c r="FIS25" s="243"/>
      <c r="FIT25" s="243"/>
      <c r="FIU25" s="243"/>
      <c r="FIV25" s="243"/>
      <c r="FIW25" s="243"/>
      <c r="FIX25" s="243"/>
      <c r="FIY25" s="243"/>
      <c r="FIZ25" s="243"/>
      <c r="FJA25" s="243"/>
      <c r="FJB25" s="243"/>
      <c r="FJC25" s="243"/>
      <c r="FJD25" s="243"/>
      <c r="FJE25" s="243"/>
      <c r="FJF25" s="243"/>
      <c r="FJG25" s="243"/>
      <c r="FJH25" s="243"/>
      <c r="FJI25" s="243"/>
      <c r="FJJ25" s="243"/>
      <c r="FJK25" s="243"/>
      <c r="FJL25" s="243"/>
      <c r="FJM25" s="243"/>
      <c r="FJN25" s="243"/>
      <c r="FJO25" s="243"/>
      <c r="FJP25" s="243"/>
      <c r="FJQ25" s="243"/>
      <c r="FJR25" s="243"/>
      <c r="FJS25" s="243"/>
      <c r="FJT25" s="243"/>
      <c r="FJU25" s="243"/>
      <c r="FJV25" s="243"/>
      <c r="FJW25" s="243"/>
      <c r="FJX25" s="243"/>
      <c r="FJY25" s="243"/>
      <c r="FJZ25" s="243"/>
      <c r="FKA25" s="243"/>
      <c r="FKB25" s="243"/>
      <c r="FKC25" s="243"/>
      <c r="FKD25" s="243"/>
      <c r="FKE25" s="243"/>
      <c r="FKF25" s="243"/>
      <c r="FKG25" s="243"/>
      <c r="FKH25" s="243"/>
      <c r="FKI25" s="243"/>
      <c r="FKJ25" s="243"/>
      <c r="FKK25" s="243"/>
      <c r="FKL25" s="243"/>
      <c r="FKM25" s="243"/>
      <c r="FKN25" s="243"/>
      <c r="FKO25" s="243"/>
      <c r="FKP25" s="243"/>
      <c r="FKQ25" s="243"/>
      <c r="FKR25" s="243"/>
      <c r="FKS25" s="243"/>
      <c r="FKT25" s="243"/>
      <c r="FKU25" s="243"/>
      <c r="FKV25" s="243"/>
      <c r="FKW25" s="243"/>
      <c r="FKX25" s="243"/>
      <c r="FKY25" s="243"/>
      <c r="FKZ25" s="243"/>
      <c r="FLA25" s="243"/>
      <c r="FLB25" s="243"/>
      <c r="FLC25" s="243"/>
      <c r="FLD25" s="243"/>
      <c r="FLE25" s="243"/>
      <c r="FLF25" s="243"/>
      <c r="FLG25" s="243"/>
      <c r="FLH25" s="243"/>
      <c r="FLI25" s="243"/>
      <c r="FLJ25" s="243"/>
      <c r="FLK25" s="243"/>
      <c r="FLL25" s="243"/>
      <c r="FLM25" s="243"/>
      <c r="FLN25" s="243"/>
      <c r="FLO25" s="243"/>
      <c r="FLP25" s="243"/>
      <c r="FLQ25" s="243"/>
      <c r="FLR25" s="243"/>
      <c r="FLS25" s="243"/>
      <c r="FLT25" s="243"/>
      <c r="FLU25" s="243"/>
      <c r="FLV25" s="243"/>
      <c r="FLW25" s="243"/>
      <c r="FLX25" s="243"/>
      <c r="FLY25" s="243"/>
      <c r="FLZ25" s="243"/>
      <c r="FMA25" s="243"/>
      <c r="FMB25" s="243"/>
      <c r="FMC25" s="243"/>
      <c r="FMD25" s="243"/>
      <c r="FME25" s="243"/>
      <c r="FMF25" s="243"/>
      <c r="FMG25" s="243"/>
      <c r="FMH25" s="243"/>
      <c r="FMI25" s="243"/>
      <c r="FMJ25" s="243"/>
      <c r="FMK25" s="243"/>
      <c r="FML25" s="243"/>
      <c r="FMM25" s="243"/>
      <c r="FMN25" s="243"/>
      <c r="FMO25" s="243"/>
      <c r="FMP25" s="243"/>
      <c r="FMQ25" s="243"/>
      <c r="FMR25" s="243"/>
      <c r="FMS25" s="243"/>
      <c r="FMT25" s="243"/>
      <c r="FMU25" s="243"/>
      <c r="FMV25" s="243"/>
      <c r="FMW25" s="243"/>
      <c r="FMX25" s="243"/>
      <c r="FMY25" s="243"/>
      <c r="FMZ25" s="243"/>
      <c r="FNA25" s="243"/>
      <c r="FNB25" s="243"/>
      <c r="FNC25" s="243"/>
      <c r="FND25" s="243"/>
      <c r="FNE25" s="243"/>
      <c r="FNF25" s="243"/>
      <c r="FNG25" s="243"/>
      <c r="FNH25" s="243"/>
      <c r="FNI25" s="243"/>
      <c r="FNJ25" s="243"/>
      <c r="FNK25" s="243"/>
      <c r="FNL25" s="243"/>
      <c r="FNM25" s="243"/>
      <c r="FNN25" s="243"/>
      <c r="FNO25" s="243"/>
      <c r="FNP25" s="243"/>
      <c r="FNQ25" s="243"/>
      <c r="FNR25" s="243"/>
      <c r="FNS25" s="243"/>
      <c r="FNT25" s="243"/>
      <c r="FNU25" s="243"/>
      <c r="FNV25" s="243"/>
      <c r="FNW25" s="243"/>
      <c r="FNX25" s="243"/>
      <c r="FNY25" s="243"/>
      <c r="FNZ25" s="243"/>
      <c r="FOA25" s="243"/>
      <c r="FOB25" s="243"/>
      <c r="FOC25" s="243"/>
      <c r="FOD25" s="243"/>
      <c r="FOE25" s="243"/>
      <c r="FOF25" s="243"/>
      <c r="FOG25" s="243"/>
      <c r="FOH25" s="243"/>
      <c r="FOI25" s="243"/>
      <c r="FOJ25" s="243"/>
      <c r="FOK25" s="243"/>
      <c r="FOL25" s="243"/>
      <c r="FOM25" s="243"/>
      <c r="FON25" s="243"/>
      <c r="FOO25" s="243"/>
      <c r="FOP25" s="243"/>
      <c r="FOQ25" s="243"/>
      <c r="FOR25" s="243"/>
      <c r="FOS25" s="243"/>
      <c r="FOT25" s="243"/>
      <c r="FOU25" s="243"/>
      <c r="FOV25" s="243"/>
      <c r="FOW25" s="243"/>
      <c r="FOX25" s="243"/>
      <c r="FOY25" s="243"/>
      <c r="FOZ25" s="243"/>
      <c r="FPA25" s="243"/>
      <c r="FPB25" s="243"/>
      <c r="FPC25" s="243"/>
      <c r="FPD25" s="243"/>
      <c r="FPE25" s="243"/>
      <c r="FPF25" s="243"/>
      <c r="FPG25" s="243"/>
      <c r="FPH25" s="243"/>
      <c r="FPI25" s="243"/>
      <c r="FPJ25" s="243"/>
      <c r="FPK25" s="243"/>
      <c r="FPL25" s="243"/>
      <c r="FPM25" s="243"/>
      <c r="FPN25" s="243"/>
      <c r="FPO25" s="243"/>
      <c r="FPP25" s="243"/>
      <c r="FPQ25" s="243"/>
      <c r="FPR25" s="243"/>
      <c r="FPS25" s="243"/>
      <c r="FPT25" s="243"/>
      <c r="FPU25" s="243"/>
      <c r="FPV25" s="243"/>
      <c r="FPW25" s="243"/>
      <c r="FPX25" s="243"/>
      <c r="FPY25" s="243"/>
      <c r="FPZ25" s="243"/>
      <c r="FQA25" s="243"/>
      <c r="FQB25" s="243"/>
      <c r="FQC25" s="243"/>
      <c r="FQD25" s="243"/>
      <c r="FQE25" s="243"/>
      <c r="FQF25" s="243"/>
      <c r="FQG25" s="243"/>
      <c r="FQH25" s="243"/>
      <c r="FQI25" s="243"/>
      <c r="FQJ25" s="243"/>
      <c r="FQK25" s="243"/>
      <c r="FQL25" s="243"/>
      <c r="FQM25" s="243"/>
      <c r="FQN25" s="243"/>
      <c r="FQO25" s="243"/>
      <c r="FQP25" s="243"/>
      <c r="FQQ25" s="243"/>
      <c r="FQR25" s="243"/>
      <c r="FQS25" s="243"/>
      <c r="FQT25" s="243"/>
      <c r="FQU25" s="243"/>
      <c r="FQV25" s="243"/>
      <c r="FQW25" s="243"/>
      <c r="FQX25" s="243"/>
      <c r="FQY25" s="243"/>
      <c r="FQZ25" s="243"/>
      <c r="FRA25" s="243"/>
      <c r="FRB25" s="243"/>
      <c r="FRC25" s="243"/>
      <c r="FRD25" s="243"/>
      <c r="FRE25" s="243"/>
      <c r="FRF25" s="243"/>
      <c r="FRG25" s="243"/>
      <c r="FRH25" s="243"/>
      <c r="FRI25" s="243"/>
      <c r="FRJ25" s="243"/>
      <c r="FRK25" s="243"/>
      <c r="FRL25" s="243"/>
      <c r="FRM25" s="243"/>
      <c r="FRN25" s="243"/>
      <c r="FRO25" s="243"/>
      <c r="FRP25" s="243"/>
      <c r="FRQ25" s="243"/>
      <c r="FRR25" s="243"/>
      <c r="FRS25" s="243"/>
      <c r="FRT25" s="243"/>
      <c r="FRU25" s="243"/>
      <c r="FRV25" s="243"/>
      <c r="FRW25" s="243"/>
      <c r="FRX25" s="243"/>
      <c r="FRY25" s="243"/>
      <c r="FRZ25" s="243"/>
      <c r="FSA25" s="243"/>
      <c r="FSB25" s="243"/>
      <c r="FSC25" s="243"/>
      <c r="FSD25" s="243"/>
      <c r="FSE25" s="243"/>
      <c r="FSF25" s="243"/>
      <c r="FSG25" s="243"/>
      <c r="FSH25" s="243"/>
      <c r="FSI25" s="243"/>
      <c r="FSJ25" s="243"/>
      <c r="FSK25" s="243"/>
      <c r="FSL25" s="243"/>
      <c r="FSM25" s="243"/>
      <c r="FSN25" s="243"/>
      <c r="FSO25" s="243"/>
      <c r="FSP25" s="243"/>
      <c r="FSQ25" s="243"/>
      <c r="FSR25" s="243"/>
      <c r="FSS25" s="243"/>
      <c r="FST25" s="243"/>
      <c r="FSU25" s="243"/>
      <c r="FSV25" s="243"/>
      <c r="FSW25" s="243"/>
      <c r="FSX25" s="243"/>
      <c r="FSY25" s="243"/>
      <c r="FSZ25" s="243"/>
      <c r="FTA25" s="243"/>
      <c r="FTB25" s="243"/>
      <c r="FTC25" s="243"/>
      <c r="FTD25" s="243"/>
      <c r="FTE25" s="243"/>
      <c r="FTF25" s="243"/>
      <c r="FTG25" s="243"/>
      <c r="FTH25" s="243"/>
      <c r="FTI25" s="243"/>
      <c r="FTJ25" s="243"/>
      <c r="FTK25" s="243"/>
      <c r="FTL25" s="243"/>
      <c r="FTM25" s="243"/>
      <c r="FTN25" s="243"/>
      <c r="FTO25" s="243"/>
      <c r="FTP25" s="243"/>
      <c r="FTQ25" s="243"/>
      <c r="FTR25" s="243"/>
      <c r="FTS25" s="243"/>
      <c r="FTT25" s="243"/>
      <c r="FTU25" s="243"/>
      <c r="FTV25" s="243"/>
      <c r="FTW25" s="243"/>
      <c r="FTX25" s="243"/>
      <c r="FTY25" s="243"/>
      <c r="FTZ25" s="243"/>
      <c r="FUA25" s="243"/>
      <c r="FUB25" s="243"/>
      <c r="FUC25" s="243"/>
      <c r="FUD25" s="243"/>
      <c r="FUE25" s="243"/>
      <c r="FUF25" s="243"/>
      <c r="FUG25" s="243"/>
      <c r="FUH25" s="243"/>
      <c r="FUI25" s="243"/>
      <c r="FUJ25" s="243"/>
      <c r="FUK25" s="243"/>
      <c r="FUL25" s="243"/>
      <c r="FUM25" s="243"/>
      <c r="FUN25" s="243"/>
      <c r="FUO25" s="243"/>
      <c r="FUP25" s="243"/>
      <c r="FUQ25" s="243"/>
      <c r="FUR25" s="243"/>
      <c r="FUS25" s="243"/>
      <c r="FUT25" s="243"/>
      <c r="FUU25" s="243"/>
      <c r="FUV25" s="243"/>
      <c r="FUW25" s="243"/>
      <c r="FUX25" s="243"/>
      <c r="FUY25" s="243"/>
      <c r="FUZ25" s="243"/>
      <c r="FVA25" s="243"/>
      <c r="FVB25" s="243"/>
      <c r="FVC25" s="243"/>
      <c r="FVD25" s="243"/>
      <c r="FVE25" s="243"/>
      <c r="FVF25" s="243"/>
      <c r="FVG25" s="243"/>
      <c r="FVH25" s="243"/>
      <c r="FVI25" s="243"/>
      <c r="FVJ25" s="243"/>
      <c r="FVK25" s="243"/>
      <c r="FVL25" s="243"/>
      <c r="FVM25" s="243"/>
      <c r="FVN25" s="243"/>
      <c r="FVO25" s="243"/>
      <c r="FVP25" s="243"/>
      <c r="FVQ25" s="243"/>
      <c r="FVR25" s="243"/>
      <c r="FVS25" s="243"/>
      <c r="FVT25" s="243"/>
      <c r="FVU25" s="243"/>
      <c r="FVV25" s="243"/>
      <c r="FVW25" s="243"/>
      <c r="FVX25" s="243"/>
      <c r="FVY25" s="243"/>
      <c r="FVZ25" s="243"/>
      <c r="FWA25" s="243"/>
      <c r="FWB25" s="243"/>
      <c r="FWC25" s="243"/>
      <c r="FWD25" s="243"/>
      <c r="FWE25" s="243"/>
      <c r="FWF25" s="243"/>
      <c r="FWG25" s="243"/>
      <c r="FWH25" s="243"/>
      <c r="FWI25" s="243"/>
      <c r="FWJ25" s="243"/>
      <c r="FWK25" s="243"/>
      <c r="FWL25" s="243"/>
      <c r="FWM25" s="243"/>
      <c r="FWN25" s="243"/>
      <c r="FWO25" s="243"/>
      <c r="FWP25" s="243"/>
      <c r="FWQ25" s="243"/>
      <c r="FWR25" s="243"/>
      <c r="FWS25" s="243"/>
      <c r="FWT25" s="243"/>
      <c r="FWU25" s="243"/>
      <c r="FWV25" s="243"/>
      <c r="FWW25" s="243"/>
      <c r="FWX25" s="243"/>
      <c r="FWY25" s="243"/>
      <c r="FWZ25" s="243"/>
      <c r="FXA25" s="243"/>
      <c r="FXB25" s="243"/>
      <c r="FXC25" s="243"/>
      <c r="FXD25" s="243"/>
      <c r="FXE25" s="243"/>
      <c r="FXF25" s="243"/>
      <c r="FXG25" s="243"/>
      <c r="FXH25" s="243"/>
      <c r="FXI25" s="243"/>
      <c r="FXJ25" s="243"/>
      <c r="FXK25" s="243"/>
      <c r="FXL25" s="243"/>
      <c r="FXM25" s="243"/>
      <c r="FXN25" s="243"/>
      <c r="FXO25" s="243"/>
      <c r="FXP25" s="243"/>
      <c r="FXQ25" s="243"/>
      <c r="FXR25" s="243"/>
      <c r="FXS25" s="243"/>
      <c r="FXT25" s="243"/>
      <c r="FXU25" s="243"/>
      <c r="FXV25" s="243"/>
      <c r="FXW25" s="243"/>
      <c r="FXX25" s="243"/>
      <c r="FXY25" s="243"/>
      <c r="FXZ25" s="243"/>
      <c r="FYA25" s="243"/>
      <c r="FYB25" s="243"/>
      <c r="FYC25" s="243"/>
      <c r="FYD25" s="243"/>
      <c r="FYE25" s="243"/>
      <c r="FYF25" s="243"/>
      <c r="FYG25" s="243"/>
      <c r="FYH25" s="243"/>
      <c r="FYI25" s="243"/>
      <c r="FYJ25" s="243"/>
      <c r="FYK25" s="243"/>
      <c r="FYL25" s="243"/>
      <c r="FYM25" s="243"/>
      <c r="FYN25" s="243"/>
      <c r="FYO25" s="243"/>
      <c r="FYP25" s="243"/>
      <c r="FYQ25" s="243"/>
      <c r="FYR25" s="243"/>
      <c r="FYS25" s="243"/>
      <c r="FYT25" s="243"/>
      <c r="FYU25" s="243"/>
      <c r="FYV25" s="243"/>
      <c r="FYW25" s="243"/>
      <c r="FYX25" s="243"/>
      <c r="FYY25" s="243"/>
      <c r="FYZ25" s="243"/>
      <c r="FZA25" s="243"/>
      <c r="FZB25" s="243"/>
      <c r="FZC25" s="243"/>
      <c r="FZD25" s="243"/>
      <c r="FZE25" s="243"/>
      <c r="FZF25" s="243"/>
      <c r="FZG25" s="243"/>
      <c r="FZH25" s="243"/>
      <c r="FZI25" s="243"/>
      <c r="FZJ25" s="243"/>
      <c r="FZK25" s="243"/>
      <c r="FZL25" s="243"/>
      <c r="FZM25" s="243"/>
      <c r="FZN25" s="243"/>
      <c r="FZO25" s="243"/>
      <c r="FZP25" s="243"/>
      <c r="FZQ25" s="243"/>
      <c r="FZR25" s="243"/>
      <c r="FZS25" s="243"/>
      <c r="FZT25" s="243"/>
      <c r="FZU25" s="243"/>
      <c r="FZV25" s="243"/>
      <c r="FZW25" s="243"/>
      <c r="FZX25" s="243"/>
      <c r="FZY25" s="243"/>
      <c r="FZZ25" s="243"/>
      <c r="GAA25" s="243"/>
      <c r="GAB25" s="243"/>
      <c r="GAC25" s="243"/>
      <c r="GAD25" s="243"/>
      <c r="GAE25" s="243"/>
      <c r="GAF25" s="243"/>
      <c r="GAG25" s="243"/>
      <c r="GAH25" s="243"/>
      <c r="GAI25" s="243"/>
      <c r="GAJ25" s="243"/>
      <c r="GAK25" s="243"/>
      <c r="GAL25" s="243"/>
      <c r="GAM25" s="243"/>
      <c r="GAN25" s="243"/>
      <c r="GAO25" s="243"/>
      <c r="GAP25" s="243"/>
      <c r="GAQ25" s="243"/>
      <c r="GAR25" s="243"/>
      <c r="GAS25" s="243"/>
      <c r="GAT25" s="243"/>
      <c r="GAU25" s="243"/>
      <c r="GAV25" s="243"/>
      <c r="GAW25" s="243"/>
      <c r="GAX25" s="243"/>
      <c r="GAY25" s="243"/>
      <c r="GAZ25" s="243"/>
      <c r="GBA25" s="243"/>
      <c r="GBB25" s="243"/>
      <c r="GBC25" s="243"/>
      <c r="GBD25" s="243"/>
      <c r="GBE25" s="243"/>
      <c r="GBF25" s="243"/>
      <c r="GBG25" s="243"/>
      <c r="GBH25" s="243"/>
      <c r="GBI25" s="243"/>
      <c r="GBJ25" s="243"/>
      <c r="GBK25" s="243"/>
      <c r="GBL25" s="243"/>
      <c r="GBM25" s="243"/>
      <c r="GBN25" s="243"/>
      <c r="GBO25" s="243"/>
      <c r="GBP25" s="243"/>
      <c r="GBQ25" s="243"/>
      <c r="GBR25" s="243"/>
      <c r="GBS25" s="243"/>
      <c r="GBT25" s="243"/>
      <c r="GBU25" s="243"/>
      <c r="GBV25" s="243"/>
      <c r="GBW25" s="243"/>
      <c r="GBX25" s="243"/>
      <c r="GBY25" s="243"/>
      <c r="GBZ25" s="243"/>
      <c r="GCA25" s="243"/>
      <c r="GCB25" s="243"/>
      <c r="GCC25" s="243"/>
      <c r="GCD25" s="243"/>
      <c r="GCE25" s="243"/>
      <c r="GCF25" s="243"/>
      <c r="GCG25" s="243"/>
      <c r="GCH25" s="243"/>
      <c r="GCI25" s="243"/>
      <c r="GCJ25" s="243"/>
      <c r="GCK25" s="243"/>
      <c r="GCL25" s="243"/>
      <c r="GCM25" s="243"/>
      <c r="GCN25" s="243"/>
      <c r="GCO25" s="243"/>
      <c r="GCP25" s="243"/>
      <c r="GCQ25" s="243"/>
      <c r="GCR25" s="243"/>
      <c r="GCS25" s="243"/>
      <c r="GCT25" s="243"/>
      <c r="GCU25" s="243"/>
      <c r="GCV25" s="243"/>
      <c r="GCW25" s="243"/>
      <c r="GCX25" s="243"/>
      <c r="GCY25" s="243"/>
      <c r="GCZ25" s="243"/>
      <c r="GDA25" s="243"/>
      <c r="GDB25" s="243"/>
      <c r="GDC25" s="243"/>
      <c r="GDD25" s="243"/>
      <c r="GDE25" s="243"/>
      <c r="GDF25" s="243"/>
      <c r="GDG25" s="243"/>
      <c r="GDH25" s="243"/>
      <c r="GDI25" s="243"/>
      <c r="GDJ25" s="243"/>
      <c r="GDK25" s="243"/>
      <c r="GDL25" s="243"/>
      <c r="GDM25" s="243"/>
      <c r="GDN25" s="243"/>
      <c r="GDO25" s="243"/>
      <c r="GDP25" s="243"/>
      <c r="GDQ25" s="243"/>
      <c r="GDR25" s="243"/>
      <c r="GDS25" s="243"/>
      <c r="GDT25" s="243"/>
      <c r="GDU25" s="243"/>
      <c r="GDV25" s="243"/>
      <c r="GDW25" s="243"/>
      <c r="GDX25" s="243"/>
      <c r="GDY25" s="243"/>
      <c r="GDZ25" s="243"/>
      <c r="GEA25" s="243"/>
      <c r="GEB25" s="243"/>
      <c r="GEC25" s="243"/>
      <c r="GED25" s="243"/>
      <c r="GEE25" s="243"/>
      <c r="GEF25" s="243"/>
      <c r="GEG25" s="243"/>
      <c r="GEH25" s="243"/>
      <c r="GEI25" s="243"/>
      <c r="GEJ25" s="243"/>
      <c r="GEK25" s="243"/>
      <c r="GEL25" s="243"/>
      <c r="GEM25" s="243"/>
      <c r="GEN25" s="243"/>
      <c r="GEO25" s="243"/>
      <c r="GEP25" s="243"/>
      <c r="GEQ25" s="243"/>
      <c r="GER25" s="243"/>
      <c r="GES25" s="243"/>
      <c r="GET25" s="243"/>
      <c r="GEU25" s="243"/>
      <c r="GEV25" s="243"/>
      <c r="GEW25" s="243"/>
      <c r="GEX25" s="243"/>
      <c r="GEY25" s="243"/>
      <c r="GEZ25" s="243"/>
      <c r="GFA25" s="243"/>
      <c r="GFB25" s="243"/>
      <c r="GFC25" s="243"/>
      <c r="GFD25" s="243"/>
      <c r="GFE25" s="243"/>
      <c r="GFF25" s="243"/>
      <c r="GFG25" s="243"/>
      <c r="GFH25" s="243"/>
      <c r="GFI25" s="243"/>
      <c r="GFJ25" s="243"/>
      <c r="GFK25" s="243"/>
      <c r="GFL25" s="243"/>
      <c r="GFM25" s="243"/>
      <c r="GFN25" s="243"/>
      <c r="GFO25" s="243"/>
      <c r="GFP25" s="243"/>
      <c r="GFQ25" s="243"/>
      <c r="GFR25" s="243"/>
      <c r="GFS25" s="243"/>
      <c r="GFT25" s="243"/>
      <c r="GFU25" s="243"/>
      <c r="GFV25" s="243"/>
      <c r="GFW25" s="243"/>
      <c r="GFX25" s="243"/>
      <c r="GFY25" s="243"/>
      <c r="GFZ25" s="243"/>
      <c r="GGA25" s="243"/>
      <c r="GGB25" s="243"/>
      <c r="GGC25" s="243"/>
      <c r="GGD25" s="243"/>
      <c r="GGE25" s="243"/>
      <c r="GGF25" s="243"/>
      <c r="GGG25" s="243"/>
      <c r="GGH25" s="243"/>
      <c r="GGI25" s="243"/>
      <c r="GGJ25" s="243"/>
      <c r="GGK25" s="243"/>
      <c r="GGL25" s="243"/>
      <c r="GGM25" s="243"/>
      <c r="GGN25" s="243"/>
      <c r="GGO25" s="243"/>
      <c r="GGP25" s="243"/>
      <c r="GGQ25" s="243"/>
      <c r="GGR25" s="243"/>
      <c r="GGS25" s="243"/>
      <c r="GGT25" s="243"/>
      <c r="GGU25" s="243"/>
      <c r="GGV25" s="243"/>
      <c r="GGW25" s="243"/>
      <c r="GGX25" s="243"/>
      <c r="GGY25" s="243"/>
      <c r="GGZ25" s="243"/>
      <c r="GHA25" s="243"/>
      <c r="GHB25" s="243"/>
      <c r="GHC25" s="243"/>
      <c r="GHD25" s="243"/>
      <c r="GHE25" s="243"/>
      <c r="GHF25" s="243"/>
      <c r="GHG25" s="243"/>
      <c r="GHH25" s="243"/>
      <c r="GHI25" s="243"/>
      <c r="GHJ25" s="243"/>
      <c r="GHK25" s="243"/>
      <c r="GHL25" s="243"/>
      <c r="GHM25" s="243"/>
      <c r="GHN25" s="243"/>
      <c r="GHO25" s="243"/>
      <c r="GHP25" s="243"/>
      <c r="GHQ25" s="243"/>
      <c r="GHR25" s="243"/>
      <c r="GHS25" s="243"/>
      <c r="GHT25" s="243"/>
      <c r="GHU25" s="243"/>
      <c r="GHV25" s="243"/>
      <c r="GHW25" s="243"/>
      <c r="GHX25" s="243"/>
      <c r="GHY25" s="243"/>
      <c r="GHZ25" s="243"/>
      <c r="GIA25" s="243"/>
      <c r="GIB25" s="243"/>
      <c r="GIC25" s="243"/>
      <c r="GID25" s="243"/>
      <c r="GIE25" s="243"/>
      <c r="GIF25" s="243"/>
      <c r="GIG25" s="243"/>
      <c r="GIH25" s="243"/>
      <c r="GII25" s="243"/>
      <c r="GIJ25" s="243"/>
      <c r="GIK25" s="243"/>
      <c r="GIL25" s="243"/>
      <c r="GIM25" s="243"/>
      <c r="GIN25" s="243"/>
      <c r="GIO25" s="243"/>
      <c r="GIP25" s="243"/>
      <c r="GIQ25" s="243"/>
      <c r="GIR25" s="243"/>
      <c r="GIS25" s="243"/>
      <c r="GIT25" s="243"/>
      <c r="GIU25" s="243"/>
      <c r="GIV25" s="243"/>
      <c r="GIW25" s="243"/>
      <c r="GIX25" s="243"/>
      <c r="GIY25" s="243"/>
      <c r="GIZ25" s="243"/>
      <c r="GJA25" s="243"/>
      <c r="GJB25" s="243"/>
      <c r="GJC25" s="243"/>
      <c r="GJD25" s="243"/>
      <c r="GJE25" s="243"/>
      <c r="GJF25" s="243"/>
      <c r="GJG25" s="243"/>
      <c r="GJH25" s="243"/>
      <c r="GJI25" s="243"/>
      <c r="GJJ25" s="243"/>
      <c r="GJK25" s="243"/>
      <c r="GJL25" s="243"/>
      <c r="GJM25" s="243"/>
      <c r="GJN25" s="243"/>
      <c r="GJO25" s="243"/>
      <c r="GJP25" s="243"/>
      <c r="GJQ25" s="243"/>
      <c r="GJR25" s="243"/>
      <c r="GJS25" s="243"/>
      <c r="GJT25" s="243"/>
      <c r="GJU25" s="243"/>
      <c r="GJV25" s="243"/>
      <c r="GJW25" s="243"/>
      <c r="GJX25" s="243"/>
      <c r="GJY25" s="243"/>
      <c r="GJZ25" s="243"/>
      <c r="GKA25" s="243"/>
      <c r="GKB25" s="243"/>
      <c r="GKC25" s="243"/>
      <c r="GKD25" s="243"/>
      <c r="GKE25" s="243"/>
      <c r="GKF25" s="243"/>
      <c r="GKG25" s="243"/>
      <c r="GKH25" s="243"/>
      <c r="GKI25" s="243"/>
      <c r="GKJ25" s="243"/>
      <c r="GKK25" s="243"/>
      <c r="GKL25" s="243"/>
      <c r="GKM25" s="243"/>
      <c r="GKN25" s="243"/>
      <c r="GKO25" s="243"/>
      <c r="GKP25" s="243"/>
      <c r="GKQ25" s="243"/>
      <c r="GKR25" s="243"/>
      <c r="GKS25" s="243"/>
      <c r="GKT25" s="243"/>
      <c r="GKU25" s="243"/>
      <c r="GKV25" s="243"/>
      <c r="GKW25" s="243"/>
      <c r="GKX25" s="243"/>
      <c r="GKY25" s="243"/>
      <c r="GKZ25" s="243"/>
      <c r="GLA25" s="243"/>
      <c r="GLB25" s="243"/>
      <c r="GLC25" s="243"/>
      <c r="GLD25" s="243"/>
      <c r="GLE25" s="243"/>
      <c r="GLF25" s="243"/>
      <c r="GLG25" s="243"/>
      <c r="GLH25" s="243"/>
      <c r="GLI25" s="243"/>
      <c r="GLJ25" s="243"/>
      <c r="GLK25" s="243"/>
      <c r="GLL25" s="243"/>
      <c r="GLM25" s="243"/>
      <c r="GLN25" s="243"/>
      <c r="GLO25" s="243"/>
      <c r="GLP25" s="243"/>
      <c r="GLQ25" s="243"/>
      <c r="GLR25" s="243"/>
      <c r="GLS25" s="243"/>
      <c r="GLT25" s="243"/>
      <c r="GLU25" s="243"/>
      <c r="GLV25" s="243"/>
      <c r="GLW25" s="243"/>
      <c r="GLX25" s="243"/>
      <c r="GLY25" s="243"/>
      <c r="GLZ25" s="243"/>
      <c r="GMA25" s="243"/>
      <c r="GMB25" s="243"/>
      <c r="GMC25" s="243"/>
      <c r="GMD25" s="243"/>
      <c r="GME25" s="243"/>
      <c r="GMF25" s="243"/>
      <c r="GMG25" s="243"/>
      <c r="GMH25" s="243"/>
      <c r="GMI25" s="243"/>
      <c r="GMJ25" s="243"/>
      <c r="GMK25" s="243"/>
      <c r="GML25" s="243"/>
      <c r="GMM25" s="243"/>
      <c r="GMN25" s="243"/>
      <c r="GMO25" s="243"/>
      <c r="GMP25" s="243"/>
      <c r="GMQ25" s="243"/>
      <c r="GMR25" s="243"/>
      <c r="GMS25" s="243"/>
      <c r="GMT25" s="243"/>
      <c r="GMU25" s="243"/>
      <c r="GMV25" s="243"/>
      <c r="GMW25" s="243"/>
      <c r="GMX25" s="243"/>
      <c r="GMY25" s="243"/>
      <c r="GMZ25" s="243"/>
      <c r="GNA25" s="243"/>
      <c r="GNB25" s="243"/>
      <c r="GNC25" s="243"/>
      <c r="GND25" s="243"/>
      <c r="GNE25" s="243"/>
      <c r="GNF25" s="243"/>
      <c r="GNG25" s="243"/>
      <c r="GNH25" s="243"/>
      <c r="GNI25" s="243"/>
      <c r="GNJ25" s="243"/>
      <c r="GNK25" s="243"/>
      <c r="GNL25" s="243"/>
      <c r="GNM25" s="243"/>
      <c r="GNN25" s="243"/>
      <c r="GNO25" s="243"/>
      <c r="GNP25" s="243"/>
      <c r="GNQ25" s="243"/>
      <c r="GNR25" s="243"/>
      <c r="GNS25" s="243"/>
      <c r="GNT25" s="243"/>
      <c r="GNU25" s="243"/>
      <c r="GNV25" s="243"/>
      <c r="GNW25" s="243"/>
      <c r="GNX25" s="243"/>
      <c r="GNY25" s="243"/>
      <c r="GNZ25" s="243"/>
      <c r="GOA25" s="243"/>
      <c r="GOB25" s="243"/>
      <c r="GOC25" s="243"/>
      <c r="GOD25" s="243"/>
      <c r="GOE25" s="243"/>
      <c r="GOF25" s="243"/>
      <c r="GOG25" s="243"/>
      <c r="GOH25" s="243"/>
      <c r="GOI25" s="243"/>
      <c r="GOJ25" s="243"/>
      <c r="GOK25" s="243"/>
      <c r="GOL25" s="243"/>
      <c r="GOM25" s="243"/>
      <c r="GON25" s="243"/>
      <c r="GOO25" s="243"/>
      <c r="GOP25" s="243"/>
      <c r="GOQ25" s="243"/>
      <c r="GOR25" s="243"/>
      <c r="GOS25" s="243"/>
      <c r="GOT25" s="243"/>
      <c r="GOU25" s="243"/>
      <c r="GOV25" s="243"/>
      <c r="GOW25" s="243"/>
      <c r="GOX25" s="243"/>
      <c r="GOY25" s="243"/>
      <c r="GOZ25" s="243"/>
      <c r="GPA25" s="243"/>
      <c r="GPB25" s="243"/>
      <c r="GPC25" s="243"/>
      <c r="GPD25" s="243"/>
      <c r="GPE25" s="243"/>
      <c r="GPF25" s="243"/>
      <c r="GPG25" s="243"/>
      <c r="GPH25" s="243"/>
      <c r="GPI25" s="243"/>
      <c r="GPJ25" s="243"/>
      <c r="GPK25" s="243"/>
      <c r="GPL25" s="243"/>
      <c r="GPM25" s="243"/>
      <c r="GPN25" s="243"/>
      <c r="GPO25" s="243"/>
      <c r="GPP25" s="243"/>
      <c r="GPQ25" s="243"/>
      <c r="GPR25" s="243"/>
      <c r="GPS25" s="243"/>
      <c r="GPT25" s="243"/>
      <c r="GPU25" s="243"/>
      <c r="GPV25" s="243"/>
      <c r="GPW25" s="243"/>
      <c r="GPX25" s="243"/>
      <c r="GPY25" s="243"/>
      <c r="GPZ25" s="243"/>
      <c r="GQA25" s="243"/>
      <c r="GQB25" s="243"/>
      <c r="GQC25" s="243"/>
      <c r="GQD25" s="243"/>
      <c r="GQE25" s="243"/>
      <c r="GQF25" s="243"/>
      <c r="GQG25" s="243"/>
      <c r="GQH25" s="243"/>
      <c r="GQI25" s="243"/>
      <c r="GQJ25" s="243"/>
      <c r="GQK25" s="243"/>
      <c r="GQL25" s="243"/>
      <c r="GQM25" s="243"/>
      <c r="GQN25" s="243"/>
      <c r="GQO25" s="243"/>
      <c r="GQP25" s="243"/>
      <c r="GQQ25" s="243"/>
      <c r="GQR25" s="243"/>
      <c r="GQS25" s="243"/>
      <c r="GQT25" s="243"/>
      <c r="GQU25" s="243"/>
      <c r="GQV25" s="243"/>
      <c r="GQW25" s="243"/>
      <c r="GQX25" s="243"/>
      <c r="GQY25" s="243"/>
      <c r="GQZ25" s="243"/>
      <c r="GRA25" s="243"/>
      <c r="GRB25" s="243"/>
      <c r="GRC25" s="243"/>
      <c r="GRD25" s="243"/>
      <c r="GRE25" s="243"/>
      <c r="GRF25" s="243"/>
      <c r="GRG25" s="243"/>
      <c r="GRH25" s="243"/>
      <c r="GRI25" s="243"/>
      <c r="GRJ25" s="243"/>
      <c r="GRK25" s="243"/>
      <c r="GRL25" s="243"/>
      <c r="GRM25" s="243"/>
      <c r="GRN25" s="243"/>
      <c r="GRO25" s="243"/>
      <c r="GRP25" s="243"/>
      <c r="GRQ25" s="243"/>
      <c r="GRR25" s="243"/>
      <c r="GRS25" s="243"/>
      <c r="GRT25" s="243"/>
      <c r="GRU25" s="243"/>
      <c r="GRV25" s="243"/>
      <c r="GRW25" s="243"/>
      <c r="GRX25" s="243"/>
      <c r="GRY25" s="243"/>
      <c r="GRZ25" s="243"/>
      <c r="GSA25" s="243"/>
      <c r="GSB25" s="243"/>
      <c r="GSC25" s="243"/>
      <c r="GSD25" s="243"/>
      <c r="GSE25" s="243"/>
      <c r="GSF25" s="243"/>
      <c r="GSG25" s="243"/>
      <c r="GSH25" s="243"/>
      <c r="GSI25" s="243"/>
      <c r="GSJ25" s="243"/>
      <c r="GSK25" s="243"/>
      <c r="GSL25" s="243"/>
      <c r="GSM25" s="243"/>
      <c r="GSN25" s="243"/>
      <c r="GSO25" s="243"/>
      <c r="GSP25" s="243"/>
      <c r="GSQ25" s="243"/>
      <c r="GSR25" s="243"/>
      <c r="GSS25" s="243"/>
      <c r="GST25" s="243"/>
      <c r="GSU25" s="243"/>
      <c r="GSV25" s="243"/>
      <c r="GSW25" s="243"/>
      <c r="GSX25" s="243"/>
      <c r="GSY25" s="243"/>
      <c r="GSZ25" s="243"/>
      <c r="GTA25" s="243"/>
      <c r="GTB25" s="243"/>
      <c r="GTC25" s="243"/>
      <c r="GTD25" s="243"/>
      <c r="GTE25" s="243"/>
      <c r="GTF25" s="243"/>
      <c r="GTG25" s="243"/>
      <c r="GTH25" s="243"/>
      <c r="GTI25" s="243"/>
      <c r="GTJ25" s="243"/>
      <c r="GTK25" s="243"/>
      <c r="GTL25" s="243"/>
      <c r="GTM25" s="243"/>
      <c r="GTN25" s="243"/>
      <c r="GTO25" s="243"/>
      <c r="GTP25" s="243"/>
      <c r="GTQ25" s="243"/>
      <c r="GTR25" s="243"/>
      <c r="GTS25" s="243"/>
      <c r="GTT25" s="243"/>
      <c r="GTU25" s="243"/>
      <c r="GTV25" s="243"/>
      <c r="GTW25" s="243"/>
      <c r="GTX25" s="243"/>
      <c r="GTY25" s="243"/>
      <c r="GTZ25" s="243"/>
      <c r="GUA25" s="243"/>
      <c r="GUB25" s="243"/>
      <c r="GUC25" s="243"/>
      <c r="GUD25" s="243"/>
      <c r="GUE25" s="243"/>
      <c r="GUF25" s="243"/>
      <c r="GUG25" s="243"/>
      <c r="GUH25" s="243"/>
      <c r="GUI25" s="243"/>
      <c r="GUJ25" s="243"/>
      <c r="GUK25" s="243"/>
      <c r="GUL25" s="243"/>
      <c r="GUM25" s="243"/>
      <c r="GUN25" s="243"/>
      <c r="GUO25" s="243"/>
      <c r="GUP25" s="243"/>
      <c r="GUQ25" s="243"/>
      <c r="GUR25" s="243"/>
      <c r="GUS25" s="243"/>
      <c r="GUT25" s="243"/>
      <c r="GUU25" s="243"/>
      <c r="GUV25" s="243"/>
      <c r="GUW25" s="243"/>
      <c r="GUX25" s="243"/>
      <c r="GUY25" s="243"/>
      <c r="GUZ25" s="243"/>
      <c r="GVA25" s="243"/>
      <c r="GVB25" s="243"/>
      <c r="GVC25" s="243"/>
      <c r="GVD25" s="243"/>
      <c r="GVE25" s="243"/>
      <c r="GVF25" s="243"/>
      <c r="GVG25" s="243"/>
      <c r="GVH25" s="243"/>
      <c r="GVI25" s="243"/>
      <c r="GVJ25" s="243"/>
      <c r="GVK25" s="243"/>
      <c r="GVL25" s="243"/>
      <c r="GVM25" s="243"/>
      <c r="GVN25" s="243"/>
      <c r="GVO25" s="243"/>
      <c r="GVP25" s="243"/>
      <c r="GVQ25" s="243"/>
      <c r="GVR25" s="243"/>
      <c r="GVS25" s="243"/>
      <c r="GVT25" s="243"/>
      <c r="GVU25" s="243"/>
      <c r="GVV25" s="243"/>
      <c r="GVW25" s="243"/>
      <c r="GVX25" s="243"/>
      <c r="GVY25" s="243"/>
      <c r="GVZ25" s="243"/>
      <c r="GWA25" s="243"/>
      <c r="GWB25" s="243"/>
      <c r="GWC25" s="243"/>
      <c r="GWD25" s="243"/>
      <c r="GWE25" s="243"/>
      <c r="GWF25" s="243"/>
      <c r="GWG25" s="243"/>
      <c r="GWH25" s="243"/>
      <c r="GWI25" s="243"/>
      <c r="GWJ25" s="243"/>
      <c r="GWK25" s="243"/>
      <c r="GWL25" s="243"/>
      <c r="GWM25" s="243"/>
      <c r="GWN25" s="243"/>
      <c r="GWO25" s="243"/>
      <c r="GWP25" s="243"/>
      <c r="GWQ25" s="243"/>
      <c r="GWR25" s="243"/>
      <c r="GWS25" s="243"/>
      <c r="GWT25" s="243"/>
      <c r="GWU25" s="243"/>
      <c r="GWV25" s="243"/>
      <c r="GWW25" s="243"/>
      <c r="GWX25" s="243"/>
      <c r="GWY25" s="243"/>
      <c r="GWZ25" s="243"/>
      <c r="GXA25" s="243"/>
      <c r="GXB25" s="243"/>
      <c r="GXC25" s="243"/>
      <c r="GXD25" s="243"/>
      <c r="GXE25" s="243"/>
      <c r="GXF25" s="243"/>
      <c r="GXG25" s="243"/>
      <c r="GXH25" s="243"/>
      <c r="GXI25" s="243"/>
      <c r="GXJ25" s="243"/>
      <c r="GXK25" s="243"/>
      <c r="GXL25" s="243"/>
      <c r="GXM25" s="243"/>
      <c r="GXN25" s="243"/>
      <c r="GXO25" s="243"/>
      <c r="GXP25" s="243"/>
      <c r="GXQ25" s="243"/>
      <c r="GXR25" s="243"/>
      <c r="GXS25" s="243"/>
      <c r="GXT25" s="243"/>
      <c r="GXU25" s="243"/>
      <c r="GXV25" s="243"/>
      <c r="GXW25" s="243"/>
      <c r="GXX25" s="243"/>
      <c r="GXY25" s="243"/>
      <c r="GXZ25" s="243"/>
      <c r="GYA25" s="243"/>
      <c r="GYB25" s="243"/>
      <c r="GYC25" s="243"/>
      <c r="GYD25" s="243"/>
      <c r="GYE25" s="243"/>
      <c r="GYF25" s="243"/>
      <c r="GYG25" s="243"/>
      <c r="GYH25" s="243"/>
      <c r="GYI25" s="243"/>
      <c r="GYJ25" s="243"/>
      <c r="GYK25" s="243"/>
      <c r="GYL25" s="243"/>
      <c r="GYM25" s="243"/>
      <c r="GYN25" s="243"/>
      <c r="GYO25" s="243"/>
      <c r="GYP25" s="243"/>
      <c r="GYQ25" s="243"/>
      <c r="GYR25" s="243"/>
      <c r="GYS25" s="243"/>
      <c r="GYT25" s="243"/>
      <c r="GYU25" s="243"/>
      <c r="GYV25" s="243"/>
      <c r="GYW25" s="243"/>
      <c r="GYX25" s="243"/>
      <c r="GYY25" s="243"/>
      <c r="GYZ25" s="243"/>
      <c r="GZA25" s="243"/>
      <c r="GZB25" s="243"/>
      <c r="GZC25" s="243"/>
      <c r="GZD25" s="243"/>
      <c r="GZE25" s="243"/>
      <c r="GZF25" s="243"/>
      <c r="GZG25" s="243"/>
      <c r="GZH25" s="243"/>
      <c r="GZI25" s="243"/>
      <c r="GZJ25" s="243"/>
      <c r="GZK25" s="243"/>
      <c r="GZL25" s="243"/>
      <c r="GZM25" s="243"/>
      <c r="GZN25" s="243"/>
      <c r="GZO25" s="243"/>
      <c r="GZP25" s="243"/>
      <c r="GZQ25" s="243"/>
      <c r="GZR25" s="243"/>
      <c r="GZS25" s="243"/>
      <c r="GZT25" s="243"/>
      <c r="GZU25" s="243"/>
      <c r="GZV25" s="243"/>
      <c r="GZW25" s="243"/>
      <c r="GZX25" s="243"/>
      <c r="GZY25" s="243"/>
      <c r="GZZ25" s="243"/>
      <c r="HAA25" s="243"/>
      <c r="HAB25" s="243"/>
      <c r="HAC25" s="243"/>
      <c r="HAD25" s="243"/>
      <c r="HAE25" s="243"/>
      <c r="HAF25" s="243"/>
      <c r="HAG25" s="243"/>
      <c r="HAH25" s="243"/>
      <c r="HAI25" s="243"/>
      <c r="HAJ25" s="243"/>
      <c r="HAK25" s="243"/>
      <c r="HAL25" s="243"/>
      <c r="HAM25" s="243"/>
      <c r="HAN25" s="243"/>
      <c r="HAO25" s="243"/>
      <c r="HAP25" s="243"/>
      <c r="HAQ25" s="243"/>
      <c r="HAR25" s="243"/>
      <c r="HAS25" s="243"/>
      <c r="HAT25" s="243"/>
      <c r="HAU25" s="243"/>
      <c r="HAV25" s="243"/>
      <c r="HAW25" s="243"/>
      <c r="HAX25" s="243"/>
      <c r="HAY25" s="243"/>
      <c r="HAZ25" s="243"/>
      <c r="HBA25" s="243"/>
      <c r="HBB25" s="243"/>
      <c r="HBC25" s="243"/>
      <c r="HBD25" s="243"/>
      <c r="HBE25" s="243"/>
      <c r="HBF25" s="243"/>
      <c r="HBG25" s="243"/>
      <c r="HBH25" s="243"/>
      <c r="HBI25" s="243"/>
      <c r="HBJ25" s="243"/>
      <c r="HBK25" s="243"/>
      <c r="HBL25" s="243"/>
      <c r="HBM25" s="243"/>
      <c r="HBN25" s="243"/>
      <c r="HBO25" s="243"/>
      <c r="HBP25" s="243"/>
      <c r="HBQ25" s="243"/>
      <c r="HBR25" s="243"/>
      <c r="HBS25" s="243"/>
      <c r="HBT25" s="243"/>
      <c r="HBU25" s="243"/>
      <c r="HBV25" s="243"/>
      <c r="HBW25" s="243"/>
      <c r="HBX25" s="243"/>
      <c r="HBY25" s="243"/>
      <c r="HBZ25" s="243"/>
      <c r="HCA25" s="243"/>
      <c r="HCB25" s="243"/>
      <c r="HCC25" s="243"/>
      <c r="HCD25" s="243"/>
      <c r="HCE25" s="243"/>
      <c r="HCF25" s="243"/>
      <c r="HCG25" s="243"/>
      <c r="HCH25" s="243"/>
      <c r="HCI25" s="243"/>
      <c r="HCJ25" s="243"/>
      <c r="HCK25" s="243"/>
      <c r="HCL25" s="243"/>
      <c r="HCM25" s="243"/>
      <c r="HCN25" s="243"/>
      <c r="HCO25" s="243"/>
      <c r="HCP25" s="243"/>
      <c r="HCQ25" s="243"/>
      <c r="HCR25" s="243"/>
      <c r="HCS25" s="243"/>
      <c r="HCT25" s="243"/>
      <c r="HCU25" s="243"/>
      <c r="HCV25" s="243"/>
      <c r="HCW25" s="243"/>
      <c r="HCX25" s="243"/>
      <c r="HCY25" s="243"/>
      <c r="HCZ25" s="243"/>
      <c r="HDA25" s="243"/>
      <c r="HDB25" s="243"/>
      <c r="HDC25" s="243"/>
      <c r="HDD25" s="243"/>
      <c r="HDE25" s="243"/>
      <c r="HDF25" s="243"/>
      <c r="HDG25" s="243"/>
      <c r="HDH25" s="243"/>
      <c r="HDI25" s="243"/>
      <c r="HDJ25" s="243"/>
      <c r="HDK25" s="243"/>
      <c r="HDL25" s="243"/>
      <c r="HDM25" s="243"/>
      <c r="HDN25" s="243"/>
      <c r="HDO25" s="243"/>
      <c r="HDP25" s="243"/>
      <c r="HDQ25" s="243"/>
      <c r="HDR25" s="243"/>
      <c r="HDS25" s="243"/>
      <c r="HDT25" s="243"/>
      <c r="HDU25" s="243"/>
      <c r="HDV25" s="243"/>
      <c r="HDW25" s="243"/>
      <c r="HDX25" s="243"/>
      <c r="HDY25" s="243"/>
      <c r="HDZ25" s="243"/>
      <c r="HEA25" s="243"/>
      <c r="HEB25" s="243"/>
      <c r="HEC25" s="243"/>
      <c r="HED25" s="243"/>
      <c r="HEE25" s="243"/>
      <c r="HEF25" s="243"/>
      <c r="HEG25" s="243"/>
      <c r="HEH25" s="243"/>
      <c r="HEI25" s="243"/>
      <c r="HEJ25" s="243"/>
      <c r="HEK25" s="243"/>
      <c r="HEL25" s="243"/>
      <c r="HEM25" s="243"/>
      <c r="HEN25" s="243"/>
      <c r="HEO25" s="243"/>
      <c r="HEP25" s="243"/>
      <c r="HEQ25" s="243"/>
      <c r="HER25" s="243"/>
      <c r="HES25" s="243"/>
      <c r="HET25" s="243"/>
      <c r="HEU25" s="243"/>
      <c r="HEV25" s="243"/>
      <c r="HEW25" s="243"/>
      <c r="HEX25" s="243"/>
      <c r="HEY25" s="243"/>
      <c r="HEZ25" s="243"/>
      <c r="HFA25" s="243"/>
      <c r="HFB25" s="243"/>
      <c r="HFC25" s="243"/>
      <c r="HFD25" s="243"/>
      <c r="HFE25" s="243"/>
      <c r="HFF25" s="243"/>
      <c r="HFG25" s="243"/>
      <c r="HFH25" s="243"/>
      <c r="HFI25" s="243"/>
      <c r="HFJ25" s="243"/>
      <c r="HFK25" s="243"/>
      <c r="HFL25" s="243"/>
      <c r="HFM25" s="243"/>
      <c r="HFN25" s="243"/>
      <c r="HFO25" s="243"/>
      <c r="HFP25" s="243"/>
      <c r="HFQ25" s="243"/>
      <c r="HFR25" s="243"/>
      <c r="HFS25" s="243"/>
      <c r="HFT25" s="243"/>
      <c r="HFU25" s="243"/>
      <c r="HFV25" s="243"/>
      <c r="HFW25" s="243"/>
      <c r="HFX25" s="243"/>
      <c r="HFY25" s="243"/>
      <c r="HFZ25" s="243"/>
      <c r="HGA25" s="243"/>
      <c r="HGB25" s="243"/>
      <c r="HGC25" s="243"/>
      <c r="HGD25" s="243"/>
      <c r="HGE25" s="243"/>
      <c r="HGF25" s="243"/>
      <c r="HGG25" s="243"/>
      <c r="HGH25" s="243"/>
      <c r="HGI25" s="243"/>
      <c r="HGJ25" s="243"/>
      <c r="HGK25" s="243"/>
      <c r="HGL25" s="243"/>
      <c r="HGM25" s="243"/>
      <c r="HGN25" s="243"/>
      <c r="HGO25" s="243"/>
      <c r="HGP25" s="243"/>
      <c r="HGQ25" s="243"/>
      <c r="HGR25" s="243"/>
      <c r="HGS25" s="243"/>
      <c r="HGT25" s="243"/>
      <c r="HGU25" s="243"/>
      <c r="HGV25" s="243"/>
      <c r="HGW25" s="243"/>
      <c r="HGX25" s="243"/>
      <c r="HGY25" s="243"/>
      <c r="HGZ25" s="243"/>
      <c r="HHA25" s="243"/>
      <c r="HHB25" s="243"/>
      <c r="HHC25" s="243"/>
      <c r="HHD25" s="243"/>
      <c r="HHE25" s="243"/>
      <c r="HHF25" s="243"/>
      <c r="HHG25" s="243"/>
      <c r="HHH25" s="243"/>
      <c r="HHI25" s="243"/>
      <c r="HHJ25" s="243"/>
      <c r="HHK25" s="243"/>
      <c r="HHL25" s="243"/>
      <c r="HHM25" s="243"/>
      <c r="HHN25" s="243"/>
      <c r="HHO25" s="243"/>
      <c r="HHP25" s="243"/>
      <c r="HHQ25" s="243"/>
      <c r="HHR25" s="243"/>
      <c r="HHS25" s="243"/>
      <c r="HHT25" s="243"/>
      <c r="HHU25" s="243"/>
      <c r="HHV25" s="243"/>
      <c r="HHW25" s="243"/>
      <c r="HHX25" s="243"/>
      <c r="HHY25" s="243"/>
      <c r="HHZ25" s="243"/>
      <c r="HIA25" s="243"/>
      <c r="HIB25" s="243"/>
      <c r="HIC25" s="243"/>
      <c r="HID25" s="243"/>
      <c r="HIE25" s="243"/>
      <c r="HIF25" s="243"/>
      <c r="HIG25" s="243"/>
      <c r="HIH25" s="243"/>
      <c r="HII25" s="243"/>
      <c r="HIJ25" s="243"/>
      <c r="HIK25" s="243"/>
      <c r="HIL25" s="243"/>
      <c r="HIM25" s="243"/>
      <c r="HIN25" s="243"/>
      <c r="HIO25" s="243"/>
      <c r="HIP25" s="243"/>
      <c r="HIQ25" s="243"/>
      <c r="HIR25" s="243"/>
      <c r="HIS25" s="243"/>
      <c r="HIT25" s="243"/>
      <c r="HIU25" s="243"/>
      <c r="HIV25" s="243"/>
      <c r="HIW25" s="243"/>
      <c r="HIX25" s="243"/>
      <c r="HIY25" s="243"/>
      <c r="HIZ25" s="243"/>
      <c r="HJA25" s="243"/>
      <c r="HJB25" s="243"/>
      <c r="HJC25" s="243"/>
      <c r="HJD25" s="243"/>
      <c r="HJE25" s="243"/>
      <c r="HJF25" s="243"/>
      <c r="HJG25" s="243"/>
      <c r="HJH25" s="243"/>
      <c r="HJI25" s="243"/>
      <c r="HJJ25" s="243"/>
      <c r="HJK25" s="243"/>
      <c r="HJL25" s="243"/>
      <c r="HJM25" s="243"/>
      <c r="HJN25" s="243"/>
      <c r="HJO25" s="243"/>
      <c r="HJP25" s="243"/>
      <c r="HJQ25" s="243"/>
      <c r="HJR25" s="243"/>
      <c r="HJS25" s="243"/>
      <c r="HJT25" s="243"/>
      <c r="HJU25" s="243"/>
      <c r="HJV25" s="243"/>
      <c r="HJW25" s="243"/>
      <c r="HJX25" s="243"/>
      <c r="HJY25" s="243"/>
      <c r="HJZ25" s="243"/>
      <c r="HKA25" s="243"/>
      <c r="HKB25" s="243"/>
      <c r="HKC25" s="243"/>
      <c r="HKD25" s="243"/>
      <c r="HKE25" s="243"/>
      <c r="HKF25" s="243"/>
      <c r="HKG25" s="243"/>
      <c r="HKH25" s="243"/>
      <c r="HKI25" s="243"/>
      <c r="HKJ25" s="243"/>
      <c r="HKK25" s="243"/>
      <c r="HKL25" s="243"/>
      <c r="HKM25" s="243"/>
      <c r="HKN25" s="243"/>
      <c r="HKO25" s="243"/>
      <c r="HKP25" s="243"/>
      <c r="HKQ25" s="243"/>
      <c r="HKR25" s="243"/>
      <c r="HKS25" s="243"/>
      <c r="HKT25" s="243"/>
      <c r="HKU25" s="243"/>
      <c r="HKV25" s="243"/>
      <c r="HKW25" s="243"/>
      <c r="HKX25" s="243"/>
      <c r="HKY25" s="243"/>
      <c r="HKZ25" s="243"/>
      <c r="HLA25" s="243"/>
      <c r="HLB25" s="243"/>
      <c r="HLC25" s="243"/>
      <c r="HLD25" s="243"/>
      <c r="HLE25" s="243"/>
      <c r="HLF25" s="243"/>
      <c r="HLG25" s="243"/>
      <c r="HLH25" s="243"/>
      <c r="HLI25" s="243"/>
      <c r="HLJ25" s="243"/>
      <c r="HLK25" s="243"/>
      <c r="HLL25" s="243"/>
      <c r="HLM25" s="243"/>
      <c r="HLN25" s="243"/>
      <c r="HLO25" s="243"/>
      <c r="HLP25" s="243"/>
      <c r="HLQ25" s="243"/>
      <c r="HLR25" s="243"/>
      <c r="HLS25" s="243"/>
      <c r="HLT25" s="243"/>
      <c r="HLU25" s="243"/>
      <c r="HLV25" s="243"/>
      <c r="HLW25" s="243"/>
      <c r="HLX25" s="243"/>
      <c r="HLY25" s="243"/>
      <c r="HLZ25" s="243"/>
      <c r="HMA25" s="243"/>
      <c r="HMB25" s="243"/>
      <c r="HMC25" s="243"/>
      <c r="HMD25" s="243"/>
      <c r="HME25" s="243"/>
      <c r="HMF25" s="243"/>
      <c r="HMG25" s="243"/>
      <c r="HMH25" s="243"/>
      <c r="HMI25" s="243"/>
      <c r="HMJ25" s="243"/>
      <c r="HMK25" s="243"/>
      <c r="HML25" s="243"/>
      <c r="HMM25" s="243"/>
      <c r="HMN25" s="243"/>
      <c r="HMO25" s="243"/>
      <c r="HMP25" s="243"/>
      <c r="HMQ25" s="243"/>
      <c r="HMR25" s="243"/>
      <c r="HMS25" s="243"/>
      <c r="HMT25" s="243"/>
      <c r="HMU25" s="243"/>
      <c r="HMV25" s="243"/>
      <c r="HMW25" s="243"/>
      <c r="HMX25" s="243"/>
      <c r="HMY25" s="243"/>
      <c r="HMZ25" s="243"/>
      <c r="HNA25" s="243"/>
      <c r="HNB25" s="243"/>
      <c r="HNC25" s="243"/>
      <c r="HND25" s="243"/>
      <c r="HNE25" s="243"/>
      <c r="HNF25" s="243"/>
      <c r="HNG25" s="243"/>
      <c r="HNH25" s="243"/>
      <c r="HNI25" s="243"/>
      <c r="HNJ25" s="243"/>
      <c r="HNK25" s="243"/>
      <c r="HNL25" s="243"/>
      <c r="HNM25" s="243"/>
      <c r="HNN25" s="243"/>
      <c r="HNO25" s="243"/>
      <c r="HNP25" s="243"/>
      <c r="HNQ25" s="243"/>
      <c r="HNR25" s="243"/>
      <c r="HNS25" s="243"/>
      <c r="HNT25" s="243"/>
      <c r="HNU25" s="243"/>
      <c r="HNV25" s="243"/>
      <c r="HNW25" s="243"/>
      <c r="HNX25" s="243"/>
      <c r="HNY25" s="243"/>
      <c r="HNZ25" s="243"/>
      <c r="HOA25" s="243"/>
      <c r="HOB25" s="243"/>
      <c r="HOC25" s="243"/>
      <c r="HOD25" s="243"/>
      <c r="HOE25" s="243"/>
      <c r="HOF25" s="243"/>
      <c r="HOG25" s="243"/>
      <c r="HOH25" s="243"/>
      <c r="HOI25" s="243"/>
      <c r="HOJ25" s="243"/>
      <c r="HOK25" s="243"/>
      <c r="HOL25" s="243"/>
      <c r="HOM25" s="243"/>
      <c r="HON25" s="243"/>
      <c r="HOO25" s="243"/>
      <c r="HOP25" s="243"/>
      <c r="HOQ25" s="243"/>
      <c r="HOR25" s="243"/>
      <c r="HOS25" s="243"/>
      <c r="HOT25" s="243"/>
      <c r="HOU25" s="243"/>
      <c r="HOV25" s="243"/>
      <c r="HOW25" s="243"/>
      <c r="HOX25" s="243"/>
      <c r="HOY25" s="243"/>
      <c r="HOZ25" s="243"/>
      <c r="HPA25" s="243"/>
      <c r="HPB25" s="243"/>
      <c r="HPC25" s="243"/>
      <c r="HPD25" s="243"/>
      <c r="HPE25" s="243"/>
      <c r="HPF25" s="243"/>
      <c r="HPG25" s="243"/>
      <c r="HPH25" s="243"/>
      <c r="HPI25" s="243"/>
      <c r="HPJ25" s="243"/>
      <c r="HPK25" s="243"/>
      <c r="HPL25" s="243"/>
      <c r="HPM25" s="243"/>
      <c r="HPN25" s="243"/>
      <c r="HPO25" s="243"/>
      <c r="HPP25" s="243"/>
      <c r="HPQ25" s="243"/>
      <c r="HPR25" s="243"/>
      <c r="HPS25" s="243"/>
      <c r="HPT25" s="243"/>
      <c r="HPU25" s="243"/>
      <c r="HPV25" s="243"/>
      <c r="HPW25" s="243"/>
      <c r="HPX25" s="243"/>
      <c r="HPY25" s="243"/>
      <c r="HPZ25" s="243"/>
      <c r="HQA25" s="243"/>
      <c r="HQB25" s="243"/>
      <c r="HQC25" s="243"/>
      <c r="HQD25" s="243"/>
      <c r="HQE25" s="243"/>
      <c r="HQF25" s="243"/>
      <c r="HQG25" s="243"/>
      <c r="HQH25" s="243"/>
      <c r="HQI25" s="243"/>
      <c r="HQJ25" s="243"/>
      <c r="HQK25" s="243"/>
      <c r="HQL25" s="243"/>
      <c r="HQM25" s="243"/>
      <c r="HQN25" s="243"/>
      <c r="HQO25" s="243"/>
      <c r="HQP25" s="243"/>
      <c r="HQQ25" s="243"/>
      <c r="HQR25" s="243"/>
      <c r="HQS25" s="243"/>
      <c r="HQT25" s="243"/>
      <c r="HQU25" s="243"/>
      <c r="HQV25" s="243"/>
      <c r="HQW25" s="243"/>
      <c r="HQX25" s="243"/>
      <c r="HQY25" s="243"/>
      <c r="HQZ25" s="243"/>
      <c r="HRA25" s="243"/>
      <c r="HRB25" s="243"/>
      <c r="HRC25" s="243"/>
      <c r="HRD25" s="243"/>
      <c r="HRE25" s="243"/>
      <c r="HRF25" s="243"/>
      <c r="HRG25" s="243"/>
      <c r="HRH25" s="243"/>
      <c r="HRI25" s="243"/>
      <c r="HRJ25" s="243"/>
      <c r="HRK25" s="243"/>
      <c r="HRL25" s="243"/>
      <c r="HRM25" s="243"/>
      <c r="HRN25" s="243"/>
      <c r="HRO25" s="243"/>
      <c r="HRP25" s="243"/>
      <c r="HRQ25" s="243"/>
      <c r="HRR25" s="243"/>
      <c r="HRS25" s="243"/>
      <c r="HRT25" s="243"/>
      <c r="HRU25" s="243"/>
      <c r="HRV25" s="243"/>
      <c r="HRW25" s="243"/>
      <c r="HRX25" s="243"/>
      <c r="HRY25" s="243"/>
      <c r="HRZ25" s="243"/>
      <c r="HSA25" s="243"/>
      <c r="HSB25" s="243"/>
      <c r="HSC25" s="243"/>
      <c r="HSD25" s="243"/>
      <c r="HSE25" s="243"/>
      <c r="HSF25" s="243"/>
      <c r="HSG25" s="243"/>
      <c r="HSH25" s="243"/>
      <c r="HSI25" s="243"/>
      <c r="HSJ25" s="243"/>
      <c r="HSK25" s="243"/>
      <c r="HSL25" s="243"/>
      <c r="HSM25" s="243"/>
      <c r="HSN25" s="243"/>
      <c r="HSO25" s="243"/>
      <c r="HSP25" s="243"/>
      <c r="HSQ25" s="243"/>
      <c r="HSR25" s="243"/>
      <c r="HSS25" s="243"/>
      <c r="HST25" s="243"/>
      <c r="HSU25" s="243"/>
      <c r="HSV25" s="243"/>
      <c r="HSW25" s="243"/>
      <c r="HSX25" s="243"/>
      <c r="HSY25" s="243"/>
      <c r="HSZ25" s="243"/>
      <c r="HTA25" s="243"/>
      <c r="HTB25" s="243"/>
      <c r="HTC25" s="243"/>
      <c r="HTD25" s="243"/>
      <c r="HTE25" s="243"/>
      <c r="HTF25" s="243"/>
      <c r="HTG25" s="243"/>
      <c r="HTH25" s="243"/>
      <c r="HTI25" s="243"/>
      <c r="HTJ25" s="243"/>
      <c r="HTK25" s="243"/>
      <c r="HTL25" s="243"/>
      <c r="HTM25" s="243"/>
      <c r="HTN25" s="243"/>
      <c r="HTO25" s="243"/>
      <c r="HTP25" s="243"/>
      <c r="HTQ25" s="243"/>
      <c r="HTR25" s="243"/>
      <c r="HTS25" s="243"/>
      <c r="HTT25" s="243"/>
      <c r="HTU25" s="243"/>
      <c r="HTV25" s="243"/>
      <c r="HTW25" s="243"/>
      <c r="HTX25" s="243"/>
      <c r="HTY25" s="243"/>
      <c r="HTZ25" s="243"/>
      <c r="HUA25" s="243"/>
      <c r="HUB25" s="243"/>
      <c r="HUC25" s="243"/>
      <c r="HUD25" s="243"/>
      <c r="HUE25" s="243"/>
      <c r="HUF25" s="243"/>
      <c r="HUG25" s="243"/>
      <c r="HUH25" s="243"/>
      <c r="HUI25" s="243"/>
      <c r="HUJ25" s="243"/>
      <c r="HUK25" s="243"/>
      <c r="HUL25" s="243"/>
      <c r="HUM25" s="243"/>
      <c r="HUN25" s="243"/>
      <c r="HUO25" s="243"/>
      <c r="HUP25" s="243"/>
      <c r="HUQ25" s="243"/>
      <c r="HUR25" s="243"/>
      <c r="HUS25" s="243"/>
      <c r="HUT25" s="243"/>
      <c r="HUU25" s="243"/>
      <c r="HUV25" s="243"/>
      <c r="HUW25" s="243"/>
      <c r="HUX25" s="243"/>
      <c r="HUY25" s="243"/>
      <c r="HUZ25" s="243"/>
      <c r="HVA25" s="243"/>
      <c r="HVB25" s="243"/>
      <c r="HVC25" s="243"/>
      <c r="HVD25" s="243"/>
      <c r="HVE25" s="243"/>
      <c r="HVF25" s="243"/>
      <c r="HVG25" s="243"/>
      <c r="HVH25" s="243"/>
      <c r="HVI25" s="243"/>
      <c r="HVJ25" s="243"/>
      <c r="HVK25" s="243"/>
      <c r="HVL25" s="243"/>
      <c r="HVM25" s="243"/>
      <c r="HVN25" s="243"/>
      <c r="HVO25" s="243"/>
      <c r="HVP25" s="243"/>
      <c r="HVQ25" s="243"/>
      <c r="HVR25" s="243"/>
      <c r="HVS25" s="243"/>
      <c r="HVT25" s="243"/>
      <c r="HVU25" s="243"/>
      <c r="HVV25" s="243"/>
      <c r="HVW25" s="243"/>
      <c r="HVX25" s="243"/>
      <c r="HVY25" s="243"/>
      <c r="HVZ25" s="243"/>
      <c r="HWA25" s="243"/>
      <c r="HWB25" s="243"/>
      <c r="HWC25" s="243"/>
      <c r="HWD25" s="243"/>
      <c r="HWE25" s="243"/>
      <c r="HWF25" s="243"/>
      <c r="HWG25" s="243"/>
      <c r="HWH25" s="243"/>
      <c r="HWI25" s="243"/>
      <c r="HWJ25" s="243"/>
      <c r="HWK25" s="243"/>
      <c r="HWL25" s="243"/>
      <c r="HWM25" s="243"/>
      <c r="HWN25" s="243"/>
      <c r="HWO25" s="243"/>
      <c r="HWP25" s="243"/>
      <c r="HWQ25" s="243"/>
      <c r="HWR25" s="243"/>
      <c r="HWS25" s="243"/>
      <c r="HWT25" s="243"/>
      <c r="HWU25" s="243"/>
      <c r="HWV25" s="243"/>
      <c r="HWW25" s="243"/>
      <c r="HWX25" s="243"/>
      <c r="HWY25" s="243"/>
      <c r="HWZ25" s="243"/>
      <c r="HXA25" s="243"/>
      <c r="HXB25" s="243"/>
      <c r="HXC25" s="243"/>
      <c r="HXD25" s="243"/>
      <c r="HXE25" s="243"/>
      <c r="HXF25" s="243"/>
      <c r="HXG25" s="243"/>
      <c r="HXH25" s="243"/>
      <c r="HXI25" s="243"/>
      <c r="HXJ25" s="243"/>
      <c r="HXK25" s="243"/>
      <c r="HXL25" s="243"/>
      <c r="HXM25" s="243"/>
      <c r="HXN25" s="243"/>
      <c r="HXO25" s="243"/>
      <c r="HXP25" s="243"/>
      <c r="HXQ25" s="243"/>
      <c r="HXR25" s="243"/>
      <c r="HXS25" s="243"/>
      <c r="HXT25" s="243"/>
      <c r="HXU25" s="243"/>
      <c r="HXV25" s="243"/>
      <c r="HXW25" s="243"/>
      <c r="HXX25" s="243"/>
      <c r="HXY25" s="243"/>
      <c r="HXZ25" s="243"/>
      <c r="HYA25" s="243"/>
      <c r="HYB25" s="243"/>
      <c r="HYC25" s="243"/>
      <c r="HYD25" s="243"/>
      <c r="HYE25" s="243"/>
      <c r="HYF25" s="243"/>
      <c r="HYG25" s="243"/>
      <c r="HYH25" s="243"/>
      <c r="HYI25" s="243"/>
      <c r="HYJ25" s="243"/>
      <c r="HYK25" s="243"/>
      <c r="HYL25" s="243"/>
      <c r="HYM25" s="243"/>
      <c r="HYN25" s="243"/>
      <c r="HYO25" s="243"/>
      <c r="HYP25" s="243"/>
      <c r="HYQ25" s="243"/>
      <c r="HYR25" s="243"/>
      <c r="HYS25" s="243"/>
      <c r="HYT25" s="243"/>
      <c r="HYU25" s="243"/>
      <c r="HYV25" s="243"/>
      <c r="HYW25" s="243"/>
      <c r="HYX25" s="243"/>
      <c r="HYY25" s="243"/>
      <c r="HYZ25" s="243"/>
      <c r="HZA25" s="243"/>
      <c r="HZB25" s="243"/>
      <c r="HZC25" s="243"/>
      <c r="HZD25" s="243"/>
      <c r="HZE25" s="243"/>
      <c r="HZF25" s="243"/>
      <c r="HZG25" s="243"/>
      <c r="HZH25" s="243"/>
      <c r="HZI25" s="243"/>
      <c r="HZJ25" s="243"/>
      <c r="HZK25" s="243"/>
      <c r="HZL25" s="243"/>
      <c r="HZM25" s="243"/>
      <c r="HZN25" s="243"/>
      <c r="HZO25" s="243"/>
      <c r="HZP25" s="243"/>
      <c r="HZQ25" s="243"/>
      <c r="HZR25" s="243"/>
      <c r="HZS25" s="243"/>
      <c r="HZT25" s="243"/>
      <c r="HZU25" s="243"/>
      <c r="HZV25" s="243"/>
      <c r="HZW25" s="243"/>
      <c r="HZX25" s="243"/>
      <c r="HZY25" s="243"/>
      <c r="HZZ25" s="243"/>
      <c r="IAA25" s="243"/>
      <c r="IAB25" s="243"/>
      <c r="IAC25" s="243"/>
      <c r="IAD25" s="243"/>
      <c r="IAE25" s="243"/>
      <c r="IAF25" s="243"/>
      <c r="IAG25" s="243"/>
      <c r="IAH25" s="243"/>
      <c r="IAI25" s="243"/>
      <c r="IAJ25" s="243"/>
      <c r="IAK25" s="243"/>
      <c r="IAL25" s="243"/>
      <c r="IAM25" s="243"/>
      <c r="IAN25" s="243"/>
      <c r="IAO25" s="243"/>
      <c r="IAP25" s="243"/>
      <c r="IAQ25" s="243"/>
      <c r="IAR25" s="243"/>
      <c r="IAS25" s="243"/>
      <c r="IAT25" s="243"/>
      <c r="IAU25" s="243"/>
      <c r="IAV25" s="243"/>
      <c r="IAW25" s="243"/>
      <c r="IAX25" s="243"/>
      <c r="IAY25" s="243"/>
      <c r="IAZ25" s="243"/>
      <c r="IBA25" s="243"/>
      <c r="IBB25" s="243"/>
      <c r="IBC25" s="243"/>
      <c r="IBD25" s="243"/>
      <c r="IBE25" s="243"/>
      <c r="IBF25" s="243"/>
      <c r="IBG25" s="243"/>
      <c r="IBH25" s="243"/>
      <c r="IBI25" s="243"/>
      <c r="IBJ25" s="243"/>
      <c r="IBK25" s="243"/>
      <c r="IBL25" s="243"/>
      <c r="IBM25" s="243"/>
      <c r="IBN25" s="243"/>
      <c r="IBO25" s="243"/>
      <c r="IBP25" s="243"/>
      <c r="IBQ25" s="243"/>
      <c r="IBR25" s="243"/>
      <c r="IBS25" s="243"/>
      <c r="IBT25" s="243"/>
      <c r="IBU25" s="243"/>
      <c r="IBV25" s="243"/>
      <c r="IBW25" s="243"/>
      <c r="IBX25" s="243"/>
      <c r="IBY25" s="243"/>
      <c r="IBZ25" s="243"/>
      <c r="ICA25" s="243"/>
      <c r="ICB25" s="243"/>
      <c r="ICC25" s="243"/>
      <c r="ICD25" s="243"/>
      <c r="ICE25" s="243"/>
      <c r="ICF25" s="243"/>
      <c r="ICG25" s="243"/>
      <c r="ICH25" s="243"/>
      <c r="ICI25" s="243"/>
      <c r="ICJ25" s="243"/>
      <c r="ICK25" s="243"/>
      <c r="ICL25" s="243"/>
      <c r="ICM25" s="243"/>
      <c r="ICN25" s="243"/>
      <c r="ICO25" s="243"/>
      <c r="ICP25" s="243"/>
      <c r="ICQ25" s="243"/>
      <c r="ICR25" s="243"/>
      <c r="ICS25" s="243"/>
      <c r="ICT25" s="243"/>
      <c r="ICU25" s="243"/>
      <c r="ICV25" s="243"/>
      <c r="ICW25" s="243"/>
      <c r="ICX25" s="243"/>
      <c r="ICY25" s="243"/>
      <c r="ICZ25" s="243"/>
      <c r="IDA25" s="243"/>
      <c r="IDB25" s="243"/>
      <c r="IDC25" s="243"/>
      <c r="IDD25" s="243"/>
      <c r="IDE25" s="243"/>
      <c r="IDF25" s="243"/>
      <c r="IDG25" s="243"/>
      <c r="IDH25" s="243"/>
      <c r="IDI25" s="243"/>
      <c r="IDJ25" s="243"/>
      <c r="IDK25" s="243"/>
      <c r="IDL25" s="243"/>
      <c r="IDM25" s="243"/>
      <c r="IDN25" s="243"/>
      <c r="IDO25" s="243"/>
      <c r="IDP25" s="243"/>
      <c r="IDQ25" s="243"/>
      <c r="IDR25" s="243"/>
      <c r="IDS25" s="243"/>
      <c r="IDT25" s="243"/>
      <c r="IDU25" s="243"/>
      <c r="IDV25" s="243"/>
      <c r="IDW25" s="243"/>
      <c r="IDX25" s="243"/>
      <c r="IDY25" s="243"/>
      <c r="IDZ25" s="243"/>
      <c r="IEA25" s="243"/>
      <c r="IEB25" s="243"/>
      <c r="IEC25" s="243"/>
      <c r="IED25" s="243"/>
      <c r="IEE25" s="243"/>
      <c r="IEF25" s="243"/>
      <c r="IEG25" s="243"/>
      <c r="IEH25" s="243"/>
      <c r="IEI25" s="243"/>
      <c r="IEJ25" s="243"/>
      <c r="IEK25" s="243"/>
      <c r="IEL25" s="243"/>
      <c r="IEM25" s="243"/>
      <c r="IEN25" s="243"/>
      <c r="IEO25" s="243"/>
      <c r="IEP25" s="243"/>
      <c r="IEQ25" s="243"/>
      <c r="IER25" s="243"/>
      <c r="IES25" s="243"/>
      <c r="IET25" s="243"/>
      <c r="IEU25" s="243"/>
      <c r="IEV25" s="243"/>
      <c r="IEW25" s="243"/>
      <c r="IEX25" s="243"/>
      <c r="IEY25" s="243"/>
      <c r="IEZ25" s="243"/>
      <c r="IFA25" s="243"/>
      <c r="IFB25" s="243"/>
      <c r="IFC25" s="243"/>
      <c r="IFD25" s="243"/>
      <c r="IFE25" s="243"/>
      <c r="IFF25" s="243"/>
      <c r="IFG25" s="243"/>
      <c r="IFH25" s="243"/>
      <c r="IFI25" s="243"/>
      <c r="IFJ25" s="243"/>
      <c r="IFK25" s="243"/>
      <c r="IFL25" s="243"/>
      <c r="IFM25" s="243"/>
      <c r="IFN25" s="243"/>
      <c r="IFO25" s="243"/>
      <c r="IFP25" s="243"/>
      <c r="IFQ25" s="243"/>
      <c r="IFR25" s="243"/>
      <c r="IFS25" s="243"/>
      <c r="IFT25" s="243"/>
      <c r="IFU25" s="243"/>
      <c r="IFV25" s="243"/>
      <c r="IFW25" s="243"/>
      <c r="IFX25" s="243"/>
      <c r="IFY25" s="243"/>
      <c r="IFZ25" s="243"/>
      <c r="IGA25" s="243"/>
      <c r="IGB25" s="243"/>
      <c r="IGC25" s="243"/>
      <c r="IGD25" s="243"/>
      <c r="IGE25" s="243"/>
      <c r="IGF25" s="243"/>
      <c r="IGG25" s="243"/>
      <c r="IGH25" s="243"/>
      <c r="IGI25" s="243"/>
      <c r="IGJ25" s="243"/>
      <c r="IGK25" s="243"/>
      <c r="IGL25" s="243"/>
      <c r="IGM25" s="243"/>
      <c r="IGN25" s="243"/>
      <c r="IGO25" s="243"/>
      <c r="IGP25" s="243"/>
      <c r="IGQ25" s="243"/>
      <c r="IGR25" s="243"/>
      <c r="IGS25" s="243"/>
      <c r="IGT25" s="243"/>
      <c r="IGU25" s="243"/>
      <c r="IGV25" s="243"/>
      <c r="IGW25" s="243"/>
      <c r="IGX25" s="243"/>
      <c r="IGY25" s="243"/>
      <c r="IGZ25" s="243"/>
      <c r="IHA25" s="243"/>
      <c r="IHB25" s="243"/>
      <c r="IHC25" s="243"/>
      <c r="IHD25" s="243"/>
      <c r="IHE25" s="243"/>
      <c r="IHF25" s="243"/>
      <c r="IHG25" s="243"/>
      <c r="IHH25" s="243"/>
      <c r="IHI25" s="243"/>
      <c r="IHJ25" s="243"/>
      <c r="IHK25" s="243"/>
      <c r="IHL25" s="243"/>
      <c r="IHM25" s="243"/>
      <c r="IHN25" s="243"/>
      <c r="IHO25" s="243"/>
      <c r="IHP25" s="243"/>
      <c r="IHQ25" s="243"/>
      <c r="IHR25" s="243"/>
      <c r="IHS25" s="243"/>
      <c r="IHT25" s="243"/>
      <c r="IHU25" s="243"/>
      <c r="IHV25" s="243"/>
      <c r="IHW25" s="243"/>
      <c r="IHX25" s="243"/>
      <c r="IHY25" s="243"/>
      <c r="IHZ25" s="243"/>
      <c r="IIA25" s="243"/>
      <c r="IIB25" s="243"/>
      <c r="IIC25" s="243"/>
      <c r="IID25" s="243"/>
      <c r="IIE25" s="243"/>
      <c r="IIF25" s="243"/>
      <c r="IIG25" s="243"/>
      <c r="IIH25" s="243"/>
      <c r="III25" s="243"/>
      <c r="IIJ25" s="243"/>
      <c r="IIK25" s="243"/>
      <c r="IIL25" s="243"/>
      <c r="IIM25" s="243"/>
      <c r="IIN25" s="243"/>
      <c r="IIO25" s="243"/>
      <c r="IIP25" s="243"/>
      <c r="IIQ25" s="243"/>
      <c r="IIR25" s="243"/>
      <c r="IIS25" s="243"/>
      <c r="IIT25" s="243"/>
      <c r="IIU25" s="243"/>
      <c r="IIV25" s="243"/>
      <c r="IIW25" s="243"/>
      <c r="IIX25" s="243"/>
      <c r="IIY25" s="243"/>
      <c r="IIZ25" s="243"/>
      <c r="IJA25" s="243"/>
      <c r="IJB25" s="243"/>
      <c r="IJC25" s="243"/>
      <c r="IJD25" s="243"/>
      <c r="IJE25" s="243"/>
      <c r="IJF25" s="243"/>
      <c r="IJG25" s="243"/>
      <c r="IJH25" s="243"/>
      <c r="IJI25" s="243"/>
      <c r="IJJ25" s="243"/>
      <c r="IJK25" s="243"/>
      <c r="IJL25" s="243"/>
      <c r="IJM25" s="243"/>
      <c r="IJN25" s="243"/>
      <c r="IJO25" s="243"/>
      <c r="IJP25" s="243"/>
      <c r="IJQ25" s="243"/>
      <c r="IJR25" s="243"/>
      <c r="IJS25" s="243"/>
      <c r="IJT25" s="243"/>
      <c r="IJU25" s="243"/>
      <c r="IJV25" s="243"/>
      <c r="IJW25" s="243"/>
      <c r="IJX25" s="243"/>
      <c r="IJY25" s="243"/>
      <c r="IJZ25" s="243"/>
      <c r="IKA25" s="243"/>
      <c r="IKB25" s="243"/>
      <c r="IKC25" s="243"/>
      <c r="IKD25" s="243"/>
      <c r="IKE25" s="243"/>
      <c r="IKF25" s="243"/>
      <c r="IKG25" s="243"/>
      <c r="IKH25" s="243"/>
      <c r="IKI25" s="243"/>
      <c r="IKJ25" s="243"/>
      <c r="IKK25" s="243"/>
      <c r="IKL25" s="243"/>
      <c r="IKM25" s="243"/>
      <c r="IKN25" s="243"/>
      <c r="IKO25" s="243"/>
      <c r="IKP25" s="243"/>
      <c r="IKQ25" s="243"/>
      <c r="IKR25" s="243"/>
      <c r="IKS25" s="243"/>
      <c r="IKT25" s="243"/>
      <c r="IKU25" s="243"/>
      <c r="IKV25" s="243"/>
      <c r="IKW25" s="243"/>
      <c r="IKX25" s="243"/>
      <c r="IKY25" s="243"/>
      <c r="IKZ25" s="243"/>
      <c r="ILA25" s="243"/>
      <c r="ILB25" s="243"/>
      <c r="ILC25" s="243"/>
      <c r="ILD25" s="243"/>
      <c r="ILE25" s="243"/>
      <c r="ILF25" s="243"/>
      <c r="ILG25" s="243"/>
      <c r="ILH25" s="243"/>
      <c r="ILI25" s="243"/>
      <c r="ILJ25" s="243"/>
      <c r="ILK25" s="243"/>
      <c r="ILL25" s="243"/>
      <c r="ILM25" s="243"/>
      <c r="ILN25" s="243"/>
      <c r="ILO25" s="243"/>
      <c r="ILP25" s="243"/>
      <c r="ILQ25" s="243"/>
      <c r="ILR25" s="243"/>
      <c r="ILS25" s="243"/>
      <c r="ILT25" s="243"/>
      <c r="ILU25" s="243"/>
      <c r="ILV25" s="243"/>
      <c r="ILW25" s="243"/>
      <c r="ILX25" s="243"/>
      <c r="ILY25" s="243"/>
      <c r="ILZ25" s="243"/>
      <c r="IMA25" s="243"/>
      <c r="IMB25" s="243"/>
      <c r="IMC25" s="243"/>
      <c r="IMD25" s="243"/>
      <c r="IME25" s="243"/>
      <c r="IMF25" s="243"/>
      <c r="IMG25" s="243"/>
      <c r="IMH25" s="243"/>
      <c r="IMI25" s="243"/>
      <c r="IMJ25" s="243"/>
      <c r="IMK25" s="243"/>
      <c r="IML25" s="243"/>
      <c r="IMM25" s="243"/>
      <c r="IMN25" s="243"/>
      <c r="IMO25" s="243"/>
      <c r="IMP25" s="243"/>
      <c r="IMQ25" s="243"/>
      <c r="IMR25" s="243"/>
      <c r="IMS25" s="243"/>
      <c r="IMT25" s="243"/>
      <c r="IMU25" s="243"/>
      <c r="IMV25" s="243"/>
      <c r="IMW25" s="243"/>
      <c r="IMX25" s="243"/>
      <c r="IMY25" s="243"/>
      <c r="IMZ25" s="243"/>
      <c r="INA25" s="243"/>
      <c r="INB25" s="243"/>
      <c r="INC25" s="243"/>
      <c r="IND25" s="243"/>
      <c r="INE25" s="243"/>
      <c r="INF25" s="243"/>
      <c r="ING25" s="243"/>
      <c r="INH25" s="243"/>
      <c r="INI25" s="243"/>
      <c r="INJ25" s="243"/>
      <c r="INK25" s="243"/>
      <c r="INL25" s="243"/>
      <c r="INM25" s="243"/>
      <c r="INN25" s="243"/>
      <c r="INO25" s="243"/>
      <c r="INP25" s="243"/>
      <c r="INQ25" s="243"/>
      <c r="INR25" s="243"/>
      <c r="INS25" s="243"/>
      <c r="INT25" s="243"/>
      <c r="INU25" s="243"/>
      <c r="INV25" s="243"/>
      <c r="INW25" s="243"/>
      <c r="INX25" s="243"/>
      <c r="INY25" s="243"/>
      <c r="INZ25" s="243"/>
      <c r="IOA25" s="243"/>
      <c r="IOB25" s="243"/>
      <c r="IOC25" s="243"/>
      <c r="IOD25" s="243"/>
      <c r="IOE25" s="243"/>
      <c r="IOF25" s="243"/>
      <c r="IOG25" s="243"/>
      <c r="IOH25" s="243"/>
      <c r="IOI25" s="243"/>
      <c r="IOJ25" s="243"/>
      <c r="IOK25" s="243"/>
      <c r="IOL25" s="243"/>
      <c r="IOM25" s="243"/>
      <c r="ION25" s="243"/>
      <c r="IOO25" s="243"/>
      <c r="IOP25" s="243"/>
      <c r="IOQ25" s="243"/>
      <c r="IOR25" s="243"/>
      <c r="IOS25" s="243"/>
      <c r="IOT25" s="243"/>
      <c r="IOU25" s="243"/>
      <c r="IOV25" s="243"/>
      <c r="IOW25" s="243"/>
      <c r="IOX25" s="243"/>
      <c r="IOY25" s="243"/>
      <c r="IOZ25" s="243"/>
      <c r="IPA25" s="243"/>
      <c r="IPB25" s="243"/>
      <c r="IPC25" s="243"/>
      <c r="IPD25" s="243"/>
      <c r="IPE25" s="243"/>
      <c r="IPF25" s="243"/>
      <c r="IPG25" s="243"/>
      <c r="IPH25" s="243"/>
      <c r="IPI25" s="243"/>
      <c r="IPJ25" s="243"/>
      <c r="IPK25" s="243"/>
      <c r="IPL25" s="243"/>
      <c r="IPM25" s="243"/>
      <c r="IPN25" s="243"/>
      <c r="IPO25" s="243"/>
      <c r="IPP25" s="243"/>
      <c r="IPQ25" s="243"/>
      <c r="IPR25" s="243"/>
      <c r="IPS25" s="243"/>
      <c r="IPT25" s="243"/>
      <c r="IPU25" s="243"/>
      <c r="IPV25" s="243"/>
      <c r="IPW25" s="243"/>
      <c r="IPX25" s="243"/>
      <c r="IPY25" s="243"/>
      <c r="IPZ25" s="243"/>
      <c r="IQA25" s="243"/>
      <c r="IQB25" s="243"/>
      <c r="IQC25" s="243"/>
      <c r="IQD25" s="243"/>
      <c r="IQE25" s="243"/>
      <c r="IQF25" s="243"/>
      <c r="IQG25" s="243"/>
      <c r="IQH25" s="243"/>
      <c r="IQI25" s="243"/>
      <c r="IQJ25" s="243"/>
      <c r="IQK25" s="243"/>
      <c r="IQL25" s="243"/>
      <c r="IQM25" s="243"/>
      <c r="IQN25" s="243"/>
      <c r="IQO25" s="243"/>
      <c r="IQP25" s="243"/>
      <c r="IQQ25" s="243"/>
      <c r="IQR25" s="243"/>
      <c r="IQS25" s="243"/>
      <c r="IQT25" s="243"/>
      <c r="IQU25" s="243"/>
      <c r="IQV25" s="243"/>
      <c r="IQW25" s="243"/>
      <c r="IQX25" s="243"/>
      <c r="IQY25" s="243"/>
      <c r="IQZ25" s="243"/>
      <c r="IRA25" s="243"/>
      <c r="IRB25" s="243"/>
      <c r="IRC25" s="243"/>
      <c r="IRD25" s="243"/>
      <c r="IRE25" s="243"/>
      <c r="IRF25" s="243"/>
      <c r="IRG25" s="243"/>
      <c r="IRH25" s="243"/>
      <c r="IRI25" s="243"/>
      <c r="IRJ25" s="243"/>
      <c r="IRK25" s="243"/>
      <c r="IRL25" s="243"/>
      <c r="IRM25" s="243"/>
      <c r="IRN25" s="243"/>
      <c r="IRO25" s="243"/>
      <c r="IRP25" s="243"/>
      <c r="IRQ25" s="243"/>
      <c r="IRR25" s="243"/>
      <c r="IRS25" s="243"/>
      <c r="IRT25" s="243"/>
      <c r="IRU25" s="243"/>
      <c r="IRV25" s="243"/>
      <c r="IRW25" s="243"/>
      <c r="IRX25" s="243"/>
      <c r="IRY25" s="243"/>
      <c r="IRZ25" s="243"/>
      <c r="ISA25" s="243"/>
      <c r="ISB25" s="243"/>
      <c r="ISC25" s="243"/>
      <c r="ISD25" s="243"/>
      <c r="ISE25" s="243"/>
      <c r="ISF25" s="243"/>
      <c r="ISG25" s="243"/>
      <c r="ISH25" s="243"/>
      <c r="ISI25" s="243"/>
      <c r="ISJ25" s="243"/>
      <c r="ISK25" s="243"/>
      <c r="ISL25" s="243"/>
      <c r="ISM25" s="243"/>
      <c r="ISN25" s="243"/>
      <c r="ISO25" s="243"/>
      <c r="ISP25" s="243"/>
      <c r="ISQ25" s="243"/>
      <c r="ISR25" s="243"/>
      <c r="ISS25" s="243"/>
      <c r="IST25" s="243"/>
      <c r="ISU25" s="243"/>
      <c r="ISV25" s="243"/>
      <c r="ISW25" s="243"/>
      <c r="ISX25" s="243"/>
      <c r="ISY25" s="243"/>
      <c r="ISZ25" s="243"/>
      <c r="ITA25" s="243"/>
      <c r="ITB25" s="243"/>
      <c r="ITC25" s="243"/>
      <c r="ITD25" s="243"/>
      <c r="ITE25" s="243"/>
      <c r="ITF25" s="243"/>
      <c r="ITG25" s="243"/>
      <c r="ITH25" s="243"/>
      <c r="ITI25" s="243"/>
      <c r="ITJ25" s="243"/>
      <c r="ITK25" s="243"/>
      <c r="ITL25" s="243"/>
      <c r="ITM25" s="243"/>
      <c r="ITN25" s="243"/>
      <c r="ITO25" s="243"/>
      <c r="ITP25" s="243"/>
      <c r="ITQ25" s="243"/>
      <c r="ITR25" s="243"/>
      <c r="ITS25" s="243"/>
      <c r="ITT25" s="243"/>
      <c r="ITU25" s="243"/>
      <c r="ITV25" s="243"/>
      <c r="ITW25" s="243"/>
      <c r="ITX25" s="243"/>
      <c r="ITY25" s="243"/>
      <c r="ITZ25" s="243"/>
      <c r="IUA25" s="243"/>
      <c r="IUB25" s="243"/>
      <c r="IUC25" s="243"/>
      <c r="IUD25" s="243"/>
      <c r="IUE25" s="243"/>
      <c r="IUF25" s="243"/>
      <c r="IUG25" s="243"/>
      <c r="IUH25" s="243"/>
      <c r="IUI25" s="243"/>
      <c r="IUJ25" s="243"/>
      <c r="IUK25" s="243"/>
      <c r="IUL25" s="243"/>
      <c r="IUM25" s="243"/>
      <c r="IUN25" s="243"/>
      <c r="IUO25" s="243"/>
      <c r="IUP25" s="243"/>
      <c r="IUQ25" s="243"/>
      <c r="IUR25" s="243"/>
      <c r="IUS25" s="243"/>
      <c r="IUT25" s="243"/>
      <c r="IUU25" s="243"/>
      <c r="IUV25" s="243"/>
      <c r="IUW25" s="243"/>
      <c r="IUX25" s="243"/>
      <c r="IUY25" s="243"/>
      <c r="IUZ25" s="243"/>
      <c r="IVA25" s="243"/>
      <c r="IVB25" s="243"/>
      <c r="IVC25" s="243"/>
      <c r="IVD25" s="243"/>
      <c r="IVE25" s="243"/>
      <c r="IVF25" s="243"/>
      <c r="IVG25" s="243"/>
      <c r="IVH25" s="243"/>
      <c r="IVI25" s="243"/>
      <c r="IVJ25" s="243"/>
      <c r="IVK25" s="243"/>
      <c r="IVL25" s="243"/>
      <c r="IVM25" s="243"/>
      <c r="IVN25" s="243"/>
      <c r="IVO25" s="243"/>
      <c r="IVP25" s="243"/>
      <c r="IVQ25" s="243"/>
      <c r="IVR25" s="243"/>
      <c r="IVS25" s="243"/>
      <c r="IVT25" s="243"/>
      <c r="IVU25" s="243"/>
      <c r="IVV25" s="243"/>
      <c r="IVW25" s="243"/>
      <c r="IVX25" s="243"/>
      <c r="IVY25" s="243"/>
      <c r="IVZ25" s="243"/>
      <c r="IWA25" s="243"/>
      <c r="IWB25" s="243"/>
      <c r="IWC25" s="243"/>
      <c r="IWD25" s="243"/>
      <c r="IWE25" s="243"/>
      <c r="IWF25" s="243"/>
      <c r="IWG25" s="243"/>
      <c r="IWH25" s="243"/>
      <c r="IWI25" s="243"/>
      <c r="IWJ25" s="243"/>
      <c r="IWK25" s="243"/>
      <c r="IWL25" s="243"/>
      <c r="IWM25" s="243"/>
      <c r="IWN25" s="243"/>
      <c r="IWO25" s="243"/>
      <c r="IWP25" s="243"/>
      <c r="IWQ25" s="243"/>
      <c r="IWR25" s="243"/>
      <c r="IWS25" s="243"/>
      <c r="IWT25" s="243"/>
      <c r="IWU25" s="243"/>
      <c r="IWV25" s="243"/>
      <c r="IWW25" s="243"/>
      <c r="IWX25" s="243"/>
      <c r="IWY25" s="243"/>
      <c r="IWZ25" s="243"/>
      <c r="IXA25" s="243"/>
      <c r="IXB25" s="243"/>
      <c r="IXC25" s="243"/>
      <c r="IXD25" s="243"/>
      <c r="IXE25" s="243"/>
      <c r="IXF25" s="243"/>
      <c r="IXG25" s="243"/>
      <c r="IXH25" s="243"/>
      <c r="IXI25" s="243"/>
      <c r="IXJ25" s="243"/>
      <c r="IXK25" s="243"/>
      <c r="IXL25" s="243"/>
      <c r="IXM25" s="243"/>
      <c r="IXN25" s="243"/>
      <c r="IXO25" s="243"/>
      <c r="IXP25" s="243"/>
      <c r="IXQ25" s="243"/>
      <c r="IXR25" s="243"/>
      <c r="IXS25" s="243"/>
      <c r="IXT25" s="243"/>
      <c r="IXU25" s="243"/>
      <c r="IXV25" s="243"/>
      <c r="IXW25" s="243"/>
      <c r="IXX25" s="243"/>
      <c r="IXY25" s="243"/>
      <c r="IXZ25" s="243"/>
      <c r="IYA25" s="243"/>
      <c r="IYB25" s="243"/>
      <c r="IYC25" s="243"/>
      <c r="IYD25" s="243"/>
      <c r="IYE25" s="243"/>
      <c r="IYF25" s="243"/>
      <c r="IYG25" s="243"/>
      <c r="IYH25" s="243"/>
      <c r="IYI25" s="243"/>
      <c r="IYJ25" s="243"/>
      <c r="IYK25" s="243"/>
      <c r="IYL25" s="243"/>
      <c r="IYM25" s="243"/>
      <c r="IYN25" s="243"/>
      <c r="IYO25" s="243"/>
      <c r="IYP25" s="243"/>
      <c r="IYQ25" s="243"/>
      <c r="IYR25" s="243"/>
      <c r="IYS25" s="243"/>
      <c r="IYT25" s="243"/>
      <c r="IYU25" s="243"/>
      <c r="IYV25" s="243"/>
      <c r="IYW25" s="243"/>
      <c r="IYX25" s="243"/>
      <c r="IYY25" s="243"/>
      <c r="IYZ25" s="243"/>
      <c r="IZA25" s="243"/>
      <c r="IZB25" s="243"/>
      <c r="IZC25" s="243"/>
      <c r="IZD25" s="243"/>
      <c r="IZE25" s="243"/>
      <c r="IZF25" s="243"/>
      <c r="IZG25" s="243"/>
      <c r="IZH25" s="243"/>
      <c r="IZI25" s="243"/>
      <c r="IZJ25" s="243"/>
      <c r="IZK25" s="243"/>
      <c r="IZL25" s="243"/>
      <c r="IZM25" s="243"/>
      <c r="IZN25" s="243"/>
      <c r="IZO25" s="243"/>
      <c r="IZP25" s="243"/>
      <c r="IZQ25" s="243"/>
      <c r="IZR25" s="243"/>
      <c r="IZS25" s="243"/>
      <c r="IZT25" s="243"/>
      <c r="IZU25" s="243"/>
      <c r="IZV25" s="243"/>
      <c r="IZW25" s="243"/>
      <c r="IZX25" s="243"/>
      <c r="IZY25" s="243"/>
      <c r="IZZ25" s="243"/>
      <c r="JAA25" s="243"/>
      <c r="JAB25" s="243"/>
      <c r="JAC25" s="243"/>
      <c r="JAD25" s="243"/>
      <c r="JAE25" s="243"/>
      <c r="JAF25" s="243"/>
      <c r="JAG25" s="243"/>
      <c r="JAH25" s="243"/>
      <c r="JAI25" s="243"/>
      <c r="JAJ25" s="243"/>
      <c r="JAK25" s="243"/>
      <c r="JAL25" s="243"/>
      <c r="JAM25" s="243"/>
      <c r="JAN25" s="243"/>
      <c r="JAO25" s="243"/>
      <c r="JAP25" s="243"/>
      <c r="JAQ25" s="243"/>
      <c r="JAR25" s="243"/>
      <c r="JAS25" s="243"/>
      <c r="JAT25" s="243"/>
      <c r="JAU25" s="243"/>
      <c r="JAV25" s="243"/>
      <c r="JAW25" s="243"/>
      <c r="JAX25" s="243"/>
      <c r="JAY25" s="243"/>
      <c r="JAZ25" s="243"/>
      <c r="JBA25" s="243"/>
      <c r="JBB25" s="243"/>
      <c r="JBC25" s="243"/>
      <c r="JBD25" s="243"/>
      <c r="JBE25" s="243"/>
      <c r="JBF25" s="243"/>
      <c r="JBG25" s="243"/>
      <c r="JBH25" s="243"/>
      <c r="JBI25" s="243"/>
      <c r="JBJ25" s="243"/>
      <c r="JBK25" s="243"/>
      <c r="JBL25" s="243"/>
      <c r="JBM25" s="243"/>
      <c r="JBN25" s="243"/>
      <c r="JBO25" s="243"/>
      <c r="JBP25" s="243"/>
      <c r="JBQ25" s="243"/>
      <c r="JBR25" s="243"/>
      <c r="JBS25" s="243"/>
      <c r="JBT25" s="243"/>
      <c r="JBU25" s="243"/>
      <c r="JBV25" s="243"/>
      <c r="JBW25" s="243"/>
      <c r="JBX25" s="243"/>
      <c r="JBY25" s="243"/>
      <c r="JBZ25" s="243"/>
      <c r="JCA25" s="243"/>
      <c r="JCB25" s="243"/>
      <c r="JCC25" s="243"/>
      <c r="JCD25" s="243"/>
      <c r="JCE25" s="243"/>
      <c r="JCF25" s="243"/>
      <c r="JCG25" s="243"/>
      <c r="JCH25" s="243"/>
      <c r="JCI25" s="243"/>
      <c r="JCJ25" s="243"/>
      <c r="JCK25" s="243"/>
      <c r="JCL25" s="243"/>
      <c r="JCM25" s="243"/>
      <c r="JCN25" s="243"/>
      <c r="JCO25" s="243"/>
      <c r="JCP25" s="243"/>
      <c r="JCQ25" s="243"/>
      <c r="JCR25" s="243"/>
      <c r="JCS25" s="243"/>
      <c r="JCT25" s="243"/>
      <c r="JCU25" s="243"/>
      <c r="JCV25" s="243"/>
      <c r="JCW25" s="243"/>
      <c r="JCX25" s="243"/>
      <c r="JCY25" s="243"/>
      <c r="JCZ25" s="243"/>
      <c r="JDA25" s="243"/>
      <c r="JDB25" s="243"/>
      <c r="JDC25" s="243"/>
      <c r="JDD25" s="243"/>
      <c r="JDE25" s="243"/>
      <c r="JDF25" s="243"/>
      <c r="JDG25" s="243"/>
      <c r="JDH25" s="243"/>
      <c r="JDI25" s="243"/>
      <c r="JDJ25" s="243"/>
      <c r="JDK25" s="243"/>
      <c r="JDL25" s="243"/>
      <c r="JDM25" s="243"/>
      <c r="JDN25" s="243"/>
      <c r="JDO25" s="243"/>
      <c r="JDP25" s="243"/>
      <c r="JDQ25" s="243"/>
      <c r="JDR25" s="243"/>
      <c r="JDS25" s="243"/>
      <c r="JDT25" s="243"/>
      <c r="JDU25" s="243"/>
      <c r="JDV25" s="243"/>
      <c r="JDW25" s="243"/>
      <c r="JDX25" s="243"/>
      <c r="JDY25" s="243"/>
      <c r="JDZ25" s="243"/>
      <c r="JEA25" s="243"/>
      <c r="JEB25" s="243"/>
      <c r="JEC25" s="243"/>
      <c r="JED25" s="243"/>
      <c r="JEE25" s="243"/>
      <c r="JEF25" s="243"/>
      <c r="JEG25" s="243"/>
      <c r="JEH25" s="243"/>
      <c r="JEI25" s="243"/>
      <c r="JEJ25" s="243"/>
      <c r="JEK25" s="243"/>
      <c r="JEL25" s="243"/>
      <c r="JEM25" s="243"/>
      <c r="JEN25" s="243"/>
      <c r="JEO25" s="243"/>
      <c r="JEP25" s="243"/>
      <c r="JEQ25" s="243"/>
      <c r="JER25" s="243"/>
      <c r="JES25" s="243"/>
      <c r="JET25" s="243"/>
      <c r="JEU25" s="243"/>
      <c r="JEV25" s="243"/>
      <c r="JEW25" s="243"/>
      <c r="JEX25" s="243"/>
      <c r="JEY25" s="243"/>
      <c r="JEZ25" s="243"/>
      <c r="JFA25" s="243"/>
      <c r="JFB25" s="243"/>
      <c r="JFC25" s="243"/>
      <c r="JFD25" s="243"/>
      <c r="JFE25" s="243"/>
      <c r="JFF25" s="243"/>
      <c r="JFG25" s="243"/>
      <c r="JFH25" s="243"/>
      <c r="JFI25" s="243"/>
      <c r="JFJ25" s="243"/>
      <c r="JFK25" s="243"/>
      <c r="JFL25" s="243"/>
      <c r="JFM25" s="243"/>
      <c r="JFN25" s="243"/>
      <c r="JFO25" s="243"/>
      <c r="JFP25" s="243"/>
      <c r="JFQ25" s="243"/>
      <c r="JFR25" s="243"/>
      <c r="JFS25" s="243"/>
      <c r="JFT25" s="243"/>
      <c r="JFU25" s="243"/>
      <c r="JFV25" s="243"/>
      <c r="JFW25" s="243"/>
      <c r="JFX25" s="243"/>
      <c r="JFY25" s="243"/>
      <c r="JFZ25" s="243"/>
      <c r="JGA25" s="243"/>
      <c r="JGB25" s="243"/>
      <c r="JGC25" s="243"/>
      <c r="JGD25" s="243"/>
      <c r="JGE25" s="243"/>
      <c r="JGF25" s="243"/>
      <c r="JGG25" s="243"/>
      <c r="JGH25" s="243"/>
      <c r="JGI25" s="243"/>
      <c r="JGJ25" s="243"/>
      <c r="JGK25" s="243"/>
      <c r="JGL25" s="243"/>
      <c r="JGM25" s="243"/>
      <c r="JGN25" s="243"/>
      <c r="JGO25" s="243"/>
      <c r="JGP25" s="243"/>
      <c r="JGQ25" s="243"/>
      <c r="JGR25" s="243"/>
      <c r="JGS25" s="243"/>
      <c r="JGT25" s="243"/>
      <c r="JGU25" s="243"/>
      <c r="JGV25" s="243"/>
      <c r="JGW25" s="243"/>
      <c r="JGX25" s="243"/>
      <c r="JGY25" s="243"/>
      <c r="JGZ25" s="243"/>
      <c r="JHA25" s="243"/>
      <c r="JHB25" s="243"/>
      <c r="JHC25" s="243"/>
      <c r="JHD25" s="243"/>
      <c r="JHE25" s="243"/>
      <c r="JHF25" s="243"/>
      <c r="JHG25" s="243"/>
      <c r="JHH25" s="243"/>
      <c r="JHI25" s="243"/>
      <c r="JHJ25" s="243"/>
      <c r="JHK25" s="243"/>
      <c r="JHL25" s="243"/>
      <c r="JHM25" s="243"/>
      <c r="JHN25" s="243"/>
      <c r="JHO25" s="243"/>
      <c r="JHP25" s="243"/>
      <c r="JHQ25" s="243"/>
      <c r="JHR25" s="243"/>
      <c r="JHS25" s="243"/>
      <c r="JHT25" s="243"/>
      <c r="JHU25" s="243"/>
      <c r="JHV25" s="243"/>
      <c r="JHW25" s="243"/>
      <c r="JHX25" s="243"/>
      <c r="JHY25" s="243"/>
      <c r="JHZ25" s="243"/>
      <c r="JIA25" s="243"/>
      <c r="JIB25" s="243"/>
      <c r="JIC25" s="243"/>
      <c r="JID25" s="243"/>
      <c r="JIE25" s="243"/>
      <c r="JIF25" s="243"/>
      <c r="JIG25" s="243"/>
      <c r="JIH25" s="243"/>
      <c r="JII25" s="243"/>
      <c r="JIJ25" s="243"/>
      <c r="JIK25" s="243"/>
      <c r="JIL25" s="243"/>
      <c r="JIM25" s="243"/>
      <c r="JIN25" s="243"/>
      <c r="JIO25" s="243"/>
      <c r="JIP25" s="243"/>
      <c r="JIQ25" s="243"/>
      <c r="JIR25" s="243"/>
      <c r="JIS25" s="243"/>
      <c r="JIT25" s="243"/>
      <c r="JIU25" s="243"/>
      <c r="JIV25" s="243"/>
      <c r="JIW25" s="243"/>
      <c r="JIX25" s="243"/>
      <c r="JIY25" s="243"/>
      <c r="JIZ25" s="243"/>
      <c r="JJA25" s="243"/>
      <c r="JJB25" s="243"/>
      <c r="JJC25" s="243"/>
      <c r="JJD25" s="243"/>
      <c r="JJE25" s="243"/>
      <c r="JJF25" s="243"/>
      <c r="JJG25" s="243"/>
      <c r="JJH25" s="243"/>
      <c r="JJI25" s="243"/>
      <c r="JJJ25" s="243"/>
      <c r="JJK25" s="243"/>
      <c r="JJL25" s="243"/>
      <c r="JJM25" s="243"/>
      <c r="JJN25" s="243"/>
      <c r="JJO25" s="243"/>
      <c r="JJP25" s="243"/>
      <c r="JJQ25" s="243"/>
      <c r="JJR25" s="243"/>
      <c r="JJS25" s="243"/>
      <c r="JJT25" s="243"/>
      <c r="JJU25" s="243"/>
      <c r="JJV25" s="243"/>
      <c r="JJW25" s="243"/>
      <c r="JJX25" s="243"/>
      <c r="JJY25" s="243"/>
      <c r="JJZ25" s="243"/>
      <c r="JKA25" s="243"/>
      <c r="JKB25" s="243"/>
      <c r="JKC25" s="243"/>
      <c r="JKD25" s="243"/>
      <c r="JKE25" s="243"/>
      <c r="JKF25" s="243"/>
      <c r="JKG25" s="243"/>
      <c r="JKH25" s="243"/>
      <c r="JKI25" s="243"/>
      <c r="JKJ25" s="243"/>
      <c r="JKK25" s="243"/>
      <c r="JKL25" s="243"/>
      <c r="JKM25" s="243"/>
      <c r="JKN25" s="243"/>
      <c r="JKO25" s="243"/>
      <c r="JKP25" s="243"/>
      <c r="JKQ25" s="243"/>
      <c r="JKR25" s="243"/>
      <c r="JKS25" s="243"/>
      <c r="JKT25" s="243"/>
      <c r="JKU25" s="243"/>
      <c r="JKV25" s="243"/>
      <c r="JKW25" s="243"/>
      <c r="JKX25" s="243"/>
      <c r="JKY25" s="243"/>
      <c r="JKZ25" s="243"/>
      <c r="JLA25" s="243"/>
      <c r="JLB25" s="243"/>
      <c r="JLC25" s="243"/>
      <c r="JLD25" s="243"/>
      <c r="JLE25" s="243"/>
      <c r="JLF25" s="243"/>
      <c r="JLG25" s="243"/>
      <c r="JLH25" s="243"/>
      <c r="JLI25" s="243"/>
      <c r="JLJ25" s="243"/>
      <c r="JLK25" s="243"/>
      <c r="JLL25" s="243"/>
      <c r="JLM25" s="243"/>
      <c r="JLN25" s="243"/>
      <c r="JLO25" s="243"/>
      <c r="JLP25" s="243"/>
      <c r="JLQ25" s="243"/>
      <c r="JLR25" s="243"/>
      <c r="JLS25" s="243"/>
      <c r="JLT25" s="243"/>
      <c r="JLU25" s="243"/>
      <c r="JLV25" s="243"/>
      <c r="JLW25" s="243"/>
      <c r="JLX25" s="243"/>
      <c r="JLY25" s="243"/>
      <c r="JLZ25" s="243"/>
      <c r="JMA25" s="243"/>
      <c r="JMB25" s="243"/>
      <c r="JMC25" s="243"/>
      <c r="JMD25" s="243"/>
      <c r="JME25" s="243"/>
      <c r="JMF25" s="243"/>
      <c r="JMG25" s="243"/>
      <c r="JMH25" s="243"/>
      <c r="JMI25" s="243"/>
      <c r="JMJ25" s="243"/>
      <c r="JMK25" s="243"/>
      <c r="JML25" s="243"/>
      <c r="JMM25" s="243"/>
      <c r="JMN25" s="243"/>
      <c r="JMO25" s="243"/>
      <c r="JMP25" s="243"/>
      <c r="JMQ25" s="243"/>
      <c r="JMR25" s="243"/>
      <c r="JMS25" s="243"/>
      <c r="JMT25" s="243"/>
      <c r="JMU25" s="243"/>
      <c r="JMV25" s="243"/>
      <c r="JMW25" s="243"/>
      <c r="JMX25" s="243"/>
      <c r="JMY25" s="243"/>
      <c r="JMZ25" s="243"/>
      <c r="JNA25" s="243"/>
      <c r="JNB25" s="243"/>
      <c r="JNC25" s="243"/>
      <c r="JND25" s="243"/>
      <c r="JNE25" s="243"/>
      <c r="JNF25" s="243"/>
      <c r="JNG25" s="243"/>
      <c r="JNH25" s="243"/>
      <c r="JNI25" s="243"/>
      <c r="JNJ25" s="243"/>
      <c r="JNK25" s="243"/>
      <c r="JNL25" s="243"/>
      <c r="JNM25" s="243"/>
      <c r="JNN25" s="243"/>
      <c r="JNO25" s="243"/>
      <c r="JNP25" s="243"/>
      <c r="JNQ25" s="243"/>
      <c r="JNR25" s="243"/>
      <c r="JNS25" s="243"/>
      <c r="JNT25" s="243"/>
      <c r="JNU25" s="243"/>
      <c r="JNV25" s="243"/>
      <c r="JNW25" s="243"/>
      <c r="JNX25" s="243"/>
      <c r="JNY25" s="243"/>
      <c r="JNZ25" s="243"/>
      <c r="JOA25" s="243"/>
      <c r="JOB25" s="243"/>
      <c r="JOC25" s="243"/>
      <c r="JOD25" s="243"/>
      <c r="JOE25" s="243"/>
      <c r="JOF25" s="243"/>
      <c r="JOG25" s="243"/>
      <c r="JOH25" s="243"/>
      <c r="JOI25" s="243"/>
      <c r="JOJ25" s="243"/>
      <c r="JOK25" s="243"/>
      <c r="JOL25" s="243"/>
      <c r="JOM25" s="243"/>
      <c r="JON25" s="243"/>
      <c r="JOO25" s="243"/>
      <c r="JOP25" s="243"/>
      <c r="JOQ25" s="243"/>
      <c r="JOR25" s="243"/>
      <c r="JOS25" s="243"/>
      <c r="JOT25" s="243"/>
      <c r="JOU25" s="243"/>
      <c r="JOV25" s="243"/>
      <c r="JOW25" s="243"/>
      <c r="JOX25" s="243"/>
      <c r="JOY25" s="243"/>
      <c r="JOZ25" s="243"/>
      <c r="JPA25" s="243"/>
      <c r="JPB25" s="243"/>
      <c r="JPC25" s="243"/>
      <c r="JPD25" s="243"/>
      <c r="JPE25" s="243"/>
      <c r="JPF25" s="243"/>
      <c r="JPG25" s="243"/>
      <c r="JPH25" s="243"/>
      <c r="JPI25" s="243"/>
      <c r="JPJ25" s="243"/>
      <c r="JPK25" s="243"/>
      <c r="JPL25" s="243"/>
      <c r="JPM25" s="243"/>
      <c r="JPN25" s="243"/>
      <c r="JPO25" s="243"/>
      <c r="JPP25" s="243"/>
      <c r="JPQ25" s="243"/>
      <c r="JPR25" s="243"/>
      <c r="JPS25" s="243"/>
      <c r="JPT25" s="243"/>
      <c r="JPU25" s="243"/>
      <c r="JPV25" s="243"/>
      <c r="JPW25" s="243"/>
      <c r="JPX25" s="243"/>
      <c r="JPY25" s="243"/>
      <c r="JPZ25" s="243"/>
      <c r="JQA25" s="243"/>
      <c r="JQB25" s="243"/>
      <c r="JQC25" s="243"/>
      <c r="JQD25" s="243"/>
      <c r="JQE25" s="243"/>
      <c r="JQF25" s="243"/>
      <c r="JQG25" s="243"/>
      <c r="JQH25" s="243"/>
      <c r="JQI25" s="243"/>
      <c r="JQJ25" s="243"/>
      <c r="JQK25" s="243"/>
      <c r="JQL25" s="243"/>
      <c r="JQM25" s="243"/>
      <c r="JQN25" s="243"/>
      <c r="JQO25" s="243"/>
      <c r="JQP25" s="243"/>
      <c r="JQQ25" s="243"/>
      <c r="JQR25" s="243"/>
      <c r="JQS25" s="243"/>
      <c r="JQT25" s="243"/>
      <c r="JQU25" s="243"/>
      <c r="JQV25" s="243"/>
      <c r="JQW25" s="243"/>
      <c r="JQX25" s="243"/>
      <c r="JQY25" s="243"/>
      <c r="JQZ25" s="243"/>
      <c r="JRA25" s="243"/>
      <c r="JRB25" s="243"/>
      <c r="JRC25" s="243"/>
      <c r="JRD25" s="243"/>
      <c r="JRE25" s="243"/>
      <c r="JRF25" s="243"/>
      <c r="JRG25" s="243"/>
      <c r="JRH25" s="243"/>
      <c r="JRI25" s="243"/>
      <c r="JRJ25" s="243"/>
      <c r="JRK25" s="243"/>
      <c r="JRL25" s="243"/>
      <c r="JRM25" s="243"/>
      <c r="JRN25" s="243"/>
      <c r="JRO25" s="243"/>
      <c r="JRP25" s="243"/>
      <c r="JRQ25" s="243"/>
      <c r="JRR25" s="243"/>
      <c r="JRS25" s="243"/>
      <c r="JRT25" s="243"/>
      <c r="JRU25" s="243"/>
      <c r="JRV25" s="243"/>
      <c r="JRW25" s="243"/>
      <c r="JRX25" s="243"/>
      <c r="JRY25" s="243"/>
      <c r="JRZ25" s="243"/>
      <c r="JSA25" s="243"/>
      <c r="JSB25" s="243"/>
      <c r="JSC25" s="243"/>
      <c r="JSD25" s="243"/>
      <c r="JSE25" s="243"/>
      <c r="JSF25" s="243"/>
      <c r="JSG25" s="243"/>
      <c r="JSH25" s="243"/>
      <c r="JSI25" s="243"/>
      <c r="JSJ25" s="243"/>
      <c r="JSK25" s="243"/>
      <c r="JSL25" s="243"/>
      <c r="JSM25" s="243"/>
      <c r="JSN25" s="243"/>
      <c r="JSO25" s="243"/>
      <c r="JSP25" s="243"/>
      <c r="JSQ25" s="243"/>
      <c r="JSR25" s="243"/>
      <c r="JSS25" s="243"/>
      <c r="JST25" s="243"/>
      <c r="JSU25" s="243"/>
      <c r="JSV25" s="243"/>
      <c r="JSW25" s="243"/>
      <c r="JSX25" s="243"/>
      <c r="JSY25" s="243"/>
      <c r="JSZ25" s="243"/>
      <c r="JTA25" s="243"/>
      <c r="JTB25" s="243"/>
      <c r="JTC25" s="243"/>
      <c r="JTD25" s="243"/>
      <c r="JTE25" s="243"/>
      <c r="JTF25" s="243"/>
      <c r="JTG25" s="243"/>
      <c r="JTH25" s="243"/>
      <c r="JTI25" s="243"/>
      <c r="JTJ25" s="243"/>
      <c r="JTK25" s="243"/>
      <c r="JTL25" s="243"/>
      <c r="JTM25" s="243"/>
      <c r="JTN25" s="243"/>
      <c r="JTO25" s="243"/>
      <c r="JTP25" s="243"/>
      <c r="JTQ25" s="243"/>
      <c r="JTR25" s="243"/>
      <c r="JTS25" s="243"/>
      <c r="JTT25" s="243"/>
      <c r="JTU25" s="243"/>
      <c r="JTV25" s="243"/>
      <c r="JTW25" s="243"/>
      <c r="JTX25" s="243"/>
      <c r="JTY25" s="243"/>
      <c r="JTZ25" s="243"/>
      <c r="JUA25" s="243"/>
      <c r="JUB25" s="243"/>
      <c r="JUC25" s="243"/>
      <c r="JUD25" s="243"/>
      <c r="JUE25" s="243"/>
      <c r="JUF25" s="243"/>
      <c r="JUG25" s="243"/>
      <c r="JUH25" s="243"/>
      <c r="JUI25" s="243"/>
      <c r="JUJ25" s="243"/>
      <c r="JUK25" s="243"/>
      <c r="JUL25" s="243"/>
      <c r="JUM25" s="243"/>
      <c r="JUN25" s="243"/>
      <c r="JUO25" s="243"/>
      <c r="JUP25" s="243"/>
      <c r="JUQ25" s="243"/>
      <c r="JUR25" s="243"/>
      <c r="JUS25" s="243"/>
      <c r="JUT25" s="243"/>
      <c r="JUU25" s="243"/>
      <c r="JUV25" s="243"/>
      <c r="JUW25" s="243"/>
      <c r="JUX25" s="243"/>
      <c r="JUY25" s="243"/>
      <c r="JUZ25" s="243"/>
      <c r="JVA25" s="243"/>
      <c r="JVB25" s="243"/>
      <c r="JVC25" s="243"/>
      <c r="JVD25" s="243"/>
      <c r="JVE25" s="243"/>
      <c r="JVF25" s="243"/>
      <c r="JVG25" s="243"/>
      <c r="JVH25" s="243"/>
      <c r="JVI25" s="243"/>
      <c r="JVJ25" s="243"/>
      <c r="JVK25" s="243"/>
      <c r="JVL25" s="243"/>
      <c r="JVM25" s="243"/>
      <c r="JVN25" s="243"/>
      <c r="JVO25" s="243"/>
      <c r="JVP25" s="243"/>
      <c r="JVQ25" s="243"/>
      <c r="JVR25" s="243"/>
      <c r="JVS25" s="243"/>
      <c r="JVT25" s="243"/>
      <c r="JVU25" s="243"/>
      <c r="JVV25" s="243"/>
      <c r="JVW25" s="243"/>
      <c r="JVX25" s="243"/>
      <c r="JVY25" s="243"/>
      <c r="JVZ25" s="243"/>
      <c r="JWA25" s="243"/>
      <c r="JWB25" s="243"/>
      <c r="JWC25" s="243"/>
      <c r="JWD25" s="243"/>
      <c r="JWE25" s="243"/>
      <c r="JWF25" s="243"/>
      <c r="JWG25" s="243"/>
      <c r="JWH25" s="243"/>
      <c r="JWI25" s="243"/>
      <c r="JWJ25" s="243"/>
      <c r="JWK25" s="243"/>
      <c r="JWL25" s="243"/>
      <c r="JWM25" s="243"/>
      <c r="JWN25" s="243"/>
      <c r="JWO25" s="243"/>
      <c r="JWP25" s="243"/>
      <c r="JWQ25" s="243"/>
      <c r="JWR25" s="243"/>
      <c r="JWS25" s="243"/>
      <c r="JWT25" s="243"/>
      <c r="JWU25" s="243"/>
      <c r="JWV25" s="243"/>
      <c r="JWW25" s="243"/>
      <c r="JWX25" s="243"/>
      <c r="JWY25" s="243"/>
      <c r="JWZ25" s="243"/>
      <c r="JXA25" s="243"/>
      <c r="JXB25" s="243"/>
      <c r="JXC25" s="243"/>
      <c r="JXD25" s="243"/>
      <c r="JXE25" s="243"/>
      <c r="JXF25" s="243"/>
      <c r="JXG25" s="243"/>
      <c r="JXH25" s="243"/>
      <c r="JXI25" s="243"/>
      <c r="JXJ25" s="243"/>
      <c r="JXK25" s="243"/>
      <c r="JXL25" s="243"/>
      <c r="JXM25" s="243"/>
      <c r="JXN25" s="243"/>
      <c r="JXO25" s="243"/>
      <c r="JXP25" s="243"/>
      <c r="JXQ25" s="243"/>
      <c r="JXR25" s="243"/>
      <c r="JXS25" s="243"/>
      <c r="JXT25" s="243"/>
      <c r="JXU25" s="243"/>
      <c r="JXV25" s="243"/>
      <c r="JXW25" s="243"/>
      <c r="JXX25" s="243"/>
      <c r="JXY25" s="243"/>
      <c r="JXZ25" s="243"/>
      <c r="JYA25" s="243"/>
      <c r="JYB25" s="243"/>
      <c r="JYC25" s="243"/>
      <c r="JYD25" s="243"/>
      <c r="JYE25" s="243"/>
      <c r="JYF25" s="243"/>
      <c r="JYG25" s="243"/>
      <c r="JYH25" s="243"/>
      <c r="JYI25" s="243"/>
      <c r="JYJ25" s="243"/>
      <c r="JYK25" s="243"/>
      <c r="JYL25" s="243"/>
      <c r="JYM25" s="243"/>
      <c r="JYN25" s="243"/>
      <c r="JYO25" s="243"/>
      <c r="JYP25" s="243"/>
      <c r="JYQ25" s="243"/>
      <c r="JYR25" s="243"/>
      <c r="JYS25" s="243"/>
      <c r="JYT25" s="243"/>
      <c r="JYU25" s="243"/>
      <c r="JYV25" s="243"/>
      <c r="JYW25" s="243"/>
      <c r="JYX25" s="243"/>
      <c r="JYY25" s="243"/>
      <c r="JYZ25" s="243"/>
      <c r="JZA25" s="243"/>
      <c r="JZB25" s="243"/>
      <c r="JZC25" s="243"/>
      <c r="JZD25" s="243"/>
      <c r="JZE25" s="243"/>
      <c r="JZF25" s="243"/>
      <c r="JZG25" s="243"/>
      <c r="JZH25" s="243"/>
      <c r="JZI25" s="243"/>
      <c r="JZJ25" s="243"/>
      <c r="JZK25" s="243"/>
      <c r="JZL25" s="243"/>
      <c r="JZM25" s="243"/>
      <c r="JZN25" s="243"/>
      <c r="JZO25" s="243"/>
      <c r="JZP25" s="243"/>
      <c r="JZQ25" s="243"/>
      <c r="JZR25" s="243"/>
      <c r="JZS25" s="243"/>
      <c r="JZT25" s="243"/>
      <c r="JZU25" s="243"/>
      <c r="JZV25" s="243"/>
      <c r="JZW25" s="243"/>
      <c r="JZX25" s="243"/>
      <c r="JZY25" s="243"/>
      <c r="JZZ25" s="243"/>
      <c r="KAA25" s="243"/>
      <c r="KAB25" s="243"/>
      <c r="KAC25" s="243"/>
      <c r="KAD25" s="243"/>
      <c r="KAE25" s="243"/>
      <c r="KAF25" s="243"/>
      <c r="KAG25" s="243"/>
      <c r="KAH25" s="243"/>
      <c r="KAI25" s="243"/>
      <c r="KAJ25" s="243"/>
      <c r="KAK25" s="243"/>
      <c r="KAL25" s="243"/>
      <c r="KAM25" s="243"/>
      <c r="KAN25" s="243"/>
      <c r="KAO25" s="243"/>
      <c r="KAP25" s="243"/>
      <c r="KAQ25" s="243"/>
      <c r="KAR25" s="243"/>
      <c r="KAS25" s="243"/>
      <c r="KAT25" s="243"/>
      <c r="KAU25" s="243"/>
      <c r="KAV25" s="243"/>
      <c r="KAW25" s="243"/>
      <c r="KAX25" s="243"/>
      <c r="KAY25" s="243"/>
      <c r="KAZ25" s="243"/>
      <c r="KBA25" s="243"/>
      <c r="KBB25" s="243"/>
      <c r="KBC25" s="243"/>
      <c r="KBD25" s="243"/>
      <c r="KBE25" s="243"/>
      <c r="KBF25" s="243"/>
      <c r="KBG25" s="243"/>
      <c r="KBH25" s="243"/>
      <c r="KBI25" s="243"/>
      <c r="KBJ25" s="243"/>
      <c r="KBK25" s="243"/>
      <c r="KBL25" s="243"/>
      <c r="KBM25" s="243"/>
      <c r="KBN25" s="243"/>
      <c r="KBO25" s="243"/>
      <c r="KBP25" s="243"/>
      <c r="KBQ25" s="243"/>
      <c r="KBR25" s="243"/>
      <c r="KBS25" s="243"/>
      <c r="KBT25" s="243"/>
      <c r="KBU25" s="243"/>
      <c r="KBV25" s="243"/>
      <c r="KBW25" s="243"/>
      <c r="KBX25" s="243"/>
      <c r="KBY25" s="243"/>
      <c r="KBZ25" s="243"/>
      <c r="KCA25" s="243"/>
      <c r="KCB25" s="243"/>
      <c r="KCC25" s="243"/>
      <c r="KCD25" s="243"/>
      <c r="KCE25" s="243"/>
      <c r="KCF25" s="243"/>
      <c r="KCG25" s="243"/>
      <c r="KCH25" s="243"/>
      <c r="KCI25" s="243"/>
      <c r="KCJ25" s="243"/>
      <c r="KCK25" s="243"/>
      <c r="KCL25" s="243"/>
      <c r="KCM25" s="243"/>
      <c r="KCN25" s="243"/>
      <c r="KCO25" s="243"/>
      <c r="KCP25" s="243"/>
      <c r="KCQ25" s="243"/>
      <c r="KCR25" s="243"/>
      <c r="KCS25" s="243"/>
      <c r="KCT25" s="243"/>
      <c r="KCU25" s="243"/>
      <c r="KCV25" s="243"/>
      <c r="KCW25" s="243"/>
      <c r="KCX25" s="243"/>
      <c r="KCY25" s="243"/>
      <c r="KCZ25" s="243"/>
      <c r="KDA25" s="243"/>
      <c r="KDB25" s="243"/>
      <c r="KDC25" s="243"/>
      <c r="KDD25" s="243"/>
      <c r="KDE25" s="243"/>
      <c r="KDF25" s="243"/>
      <c r="KDG25" s="243"/>
      <c r="KDH25" s="243"/>
      <c r="KDI25" s="243"/>
      <c r="KDJ25" s="243"/>
      <c r="KDK25" s="243"/>
      <c r="KDL25" s="243"/>
      <c r="KDM25" s="243"/>
      <c r="KDN25" s="243"/>
      <c r="KDO25" s="243"/>
      <c r="KDP25" s="243"/>
      <c r="KDQ25" s="243"/>
      <c r="KDR25" s="243"/>
      <c r="KDS25" s="243"/>
      <c r="KDT25" s="243"/>
      <c r="KDU25" s="243"/>
      <c r="KDV25" s="243"/>
      <c r="KDW25" s="243"/>
      <c r="KDX25" s="243"/>
      <c r="KDY25" s="243"/>
      <c r="KDZ25" s="243"/>
      <c r="KEA25" s="243"/>
      <c r="KEB25" s="243"/>
      <c r="KEC25" s="243"/>
      <c r="KED25" s="243"/>
      <c r="KEE25" s="243"/>
      <c r="KEF25" s="243"/>
      <c r="KEG25" s="243"/>
      <c r="KEH25" s="243"/>
      <c r="KEI25" s="243"/>
      <c r="KEJ25" s="243"/>
      <c r="KEK25" s="243"/>
      <c r="KEL25" s="243"/>
      <c r="KEM25" s="243"/>
      <c r="KEN25" s="243"/>
      <c r="KEO25" s="243"/>
      <c r="KEP25" s="243"/>
      <c r="KEQ25" s="243"/>
      <c r="KER25" s="243"/>
      <c r="KES25" s="243"/>
      <c r="KET25" s="243"/>
      <c r="KEU25" s="243"/>
      <c r="KEV25" s="243"/>
      <c r="KEW25" s="243"/>
      <c r="KEX25" s="243"/>
      <c r="KEY25" s="243"/>
      <c r="KEZ25" s="243"/>
      <c r="KFA25" s="243"/>
      <c r="KFB25" s="243"/>
      <c r="KFC25" s="243"/>
      <c r="KFD25" s="243"/>
      <c r="KFE25" s="243"/>
      <c r="KFF25" s="243"/>
      <c r="KFG25" s="243"/>
      <c r="KFH25" s="243"/>
      <c r="KFI25" s="243"/>
      <c r="KFJ25" s="243"/>
      <c r="KFK25" s="243"/>
      <c r="KFL25" s="243"/>
      <c r="KFM25" s="243"/>
      <c r="KFN25" s="243"/>
      <c r="KFO25" s="243"/>
      <c r="KFP25" s="243"/>
      <c r="KFQ25" s="243"/>
      <c r="KFR25" s="243"/>
      <c r="KFS25" s="243"/>
      <c r="KFT25" s="243"/>
      <c r="KFU25" s="243"/>
      <c r="KFV25" s="243"/>
      <c r="KFW25" s="243"/>
      <c r="KFX25" s="243"/>
      <c r="KFY25" s="243"/>
      <c r="KFZ25" s="243"/>
      <c r="KGA25" s="243"/>
      <c r="KGB25" s="243"/>
      <c r="KGC25" s="243"/>
      <c r="KGD25" s="243"/>
      <c r="KGE25" s="243"/>
      <c r="KGF25" s="243"/>
      <c r="KGG25" s="243"/>
      <c r="KGH25" s="243"/>
      <c r="KGI25" s="243"/>
      <c r="KGJ25" s="243"/>
      <c r="KGK25" s="243"/>
      <c r="KGL25" s="243"/>
      <c r="KGM25" s="243"/>
      <c r="KGN25" s="243"/>
      <c r="KGO25" s="243"/>
      <c r="KGP25" s="243"/>
      <c r="KGQ25" s="243"/>
      <c r="KGR25" s="243"/>
      <c r="KGS25" s="243"/>
      <c r="KGT25" s="243"/>
      <c r="KGU25" s="243"/>
      <c r="KGV25" s="243"/>
      <c r="KGW25" s="243"/>
      <c r="KGX25" s="243"/>
      <c r="KGY25" s="243"/>
      <c r="KGZ25" s="243"/>
      <c r="KHA25" s="243"/>
      <c r="KHB25" s="243"/>
      <c r="KHC25" s="243"/>
      <c r="KHD25" s="243"/>
      <c r="KHE25" s="243"/>
      <c r="KHF25" s="243"/>
      <c r="KHG25" s="243"/>
      <c r="KHH25" s="243"/>
      <c r="KHI25" s="243"/>
      <c r="KHJ25" s="243"/>
      <c r="KHK25" s="243"/>
      <c r="KHL25" s="243"/>
      <c r="KHM25" s="243"/>
      <c r="KHN25" s="243"/>
      <c r="KHO25" s="243"/>
      <c r="KHP25" s="243"/>
      <c r="KHQ25" s="243"/>
      <c r="KHR25" s="243"/>
      <c r="KHS25" s="243"/>
      <c r="KHT25" s="243"/>
      <c r="KHU25" s="243"/>
      <c r="KHV25" s="243"/>
      <c r="KHW25" s="243"/>
      <c r="KHX25" s="243"/>
      <c r="KHY25" s="243"/>
      <c r="KHZ25" s="243"/>
      <c r="KIA25" s="243"/>
      <c r="KIB25" s="243"/>
      <c r="KIC25" s="243"/>
      <c r="KID25" s="243"/>
      <c r="KIE25" s="243"/>
      <c r="KIF25" s="243"/>
      <c r="KIG25" s="243"/>
      <c r="KIH25" s="243"/>
      <c r="KII25" s="243"/>
      <c r="KIJ25" s="243"/>
      <c r="KIK25" s="243"/>
      <c r="KIL25" s="243"/>
      <c r="KIM25" s="243"/>
      <c r="KIN25" s="243"/>
      <c r="KIO25" s="243"/>
      <c r="KIP25" s="243"/>
      <c r="KIQ25" s="243"/>
      <c r="KIR25" s="243"/>
      <c r="KIS25" s="243"/>
      <c r="KIT25" s="243"/>
      <c r="KIU25" s="243"/>
      <c r="KIV25" s="243"/>
      <c r="KIW25" s="243"/>
      <c r="KIX25" s="243"/>
      <c r="KIY25" s="243"/>
      <c r="KIZ25" s="243"/>
      <c r="KJA25" s="243"/>
      <c r="KJB25" s="243"/>
      <c r="KJC25" s="243"/>
      <c r="KJD25" s="243"/>
      <c r="KJE25" s="243"/>
      <c r="KJF25" s="243"/>
      <c r="KJG25" s="243"/>
      <c r="KJH25" s="243"/>
      <c r="KJI25" s="243"/>
      <c r="KJJ25" s="243"/>
      <c r="KJK25" s="243"/>
      <c r="KJL25" s="243"/>
      <c r="KJM25" s="243"/>
      <c r="KJN25" s="243"/>
      <c r="KJO25" s="243"/>
      <c r="KJP25" s="243"/>
      <c r="KJQ25" s="243"/>
      <c r="KJR25" s="243"/>
      <c r="KJS25" s="243"/>
      <c r="KJT25" s="243"/>
      <c r="KJU25" s="243"/>
      <c r="KJV25" s="243"/>
      <c r="KJW25" s="243"/>
      <c r="KJX25" s="243"/>
      <c r="KJY25" s="243"/>
      <c r="KJZ25" s="243"/>
      <c r="KKA25" s="243"/>
      <c r="KKB25" s="243"/>
      <c r="KKC25" s="243"/>
      <c r="KKD25" s="243"/>
      <c r="KKE25" s="243"/>
      <c r="KKF25" s="243"/>
      <c r="KKG25" s="243"/>
      <c r="KKH25" s="243"/>
      <c r="KKI25" s="243"/>
      <c r="KKJ25" s="243"/>
      <c r="KKK25" s="243"/>
      <c r="KKL25" s="243"/>
      <c r="KKM25" s="243"/>
      <c r="KKN25" s="243"/>
      <c r="KKO25" s="243"/>
      <c r="KKP25" s="243"/>
      <c r="KKQ25" s="243"/>
      <c r="KKR25" s="243"/>
      <c r="KKS25" s="243"/>
      <c r="KKT25" s="243"/>
      <c r="KKU25" s="243"/>
      <c r="KKV25" s="243"/>
      <c r="KKW25" s="243"/>
      <c r="KKX25" s="243"/>
      <c r="KKY25" s="243"/>
      <c r="KKZ25" s="243"/>
      <c r="KLA25" s="243"/>
      <c r="KLB25" s="243"/>
      <c r="KLC25" s="243"/>
      <c r="KLD25" s="243"/>
      <c r="KLE25" s="243"/>
      <c r="KLF25" s="243"/>
      <c r="KLG25" s="243"/>
      <c r="KLH25" s="243"/>
      <c r="KLI25" s="243"/>
      <c r="KLJ25" s="243"/>
      <c r="KLK25" s="243"/>
      <c r="KLL25" s="243"/>
      <c r="KLM25" s="243"/>
      <c r="KLN25" s="243"/>
      <c r="KLO25" s="243"/>
      <c r="KLP25" s="243"/>
      <c r="KLQ25" s="243"/>
      <c r="KLR25" s="243"/>
      <c r="KLS25" s="243"/>
      <c r="KLT25" s="243"/>
      <c r="KLU25" s="243"/>
      <c r="KLV25" s="243"/>
      <c r="KLW25" s="243"/>
      <c r="KLX25" s="243"/>
      <c r="KLY25" s="243"/>
      <c r="KLZ25" s="243"/>
      <c r="KMA25" s="243"/>
      <c r="KMB25" s="243"/>
      <c r="KMC25" s="243"/>
      <c r="KMD25" s="243"/>
      <c r="KME25" s="243"/>
      <c r="KMF25" s="243"/>
      <c r="KMG25" s="243"/>
      <c r="KMH25" s="243"/>
      <c r="KMI25" s="243"/>
      <c r="KMJ25" s="243"/>
      <c r="KMK25" s="243"/>
      <c r="KML25" s="243"/>
      <c r="KMM25" s="243"/>
      <c r="KMN25" s="243"/>
      <c r="KMO25" s="243"/>
      <c r="KMP25" s="243"/>
      <c r="KMQ25" s="243"/>
      <c r="KMR25" s="243"/>
      <c r="KMS25" s="243"/>
      <c r="KMT25" s="243"/>
      <c r="KMU25" s="243"/>
      <c r="KMV25" s="243"/>
      <c r="KMW25" s="243"/>
      <c r="KMX25" s="243"/>
      <c r="KMY25" s="243"/>
      <c r="KMZ25" s="243"/>
      <c r="KNA25" s="243"/>
      <c r="KNB25" s="243"/>
      <c r="KNC25" s="243"/>
      <c r="KND25" s="243"/>
      <c r="KNE25" s="243"/>
      <c r="KNF25" s="243"/>
      <c r="KNG25" s="243"/>
      <c r="KNH25" s="243"/>
      <c r="KNI25" s="243"/>
      <c r="KNJ25" s="243"/>
      <c r="KNK25" s="243"/>
      <c r="KNL25" s="243"/>
      <c r="KNM25" s="243"/>
      <c r="KNN25" s="243"/>
      <c r="KNO25" s="243"/>
      <c r="KNP25" s="243"/>
      <c r="KNQ25" s="243"/>
      <c r="KNR25" s="243"/>
      <c r="KNS25" s="243"/>
      <c r="KNT25" s="243"/>
      <c r="KNU25" s="243"/>
      <c r="KNV25" s="243"/>
      <c r="KNW25" s="243"/>
      <c r="KNX25" s="243"/>
      <c r="KNY25" s="243"/>
      <c r="KNZ25" s="243"/>
      <c r="KOA25" s="243"/>
      <c r="KOB25" s="243"/>
      <c r="KOC25" s="243"/>
      <c r="KOD25" s="243"/>
      <c r="KOE25" s="243"/>
      <c r="KOF25" s="243"/>
      <c r="KOG25" s="243"/>
      <c r="KOH25" s="243"/>
      <c r="KOI25" s="243"/>
      <c r="KOJ25" s="243"/>
      <c r="KOK25" s="243"/>
      <c r="KOL25" s="243"/>
      <c r="KOM25" s="243"/>
      <c r="KON25" s="243"/>
      <c r="KOO25" s="243"/>
      <c r="KOP25" s="243"/>
      <c r="KOQ25" s="243"/>
      <c r="KOR25" s="243"/>
      <c r="KOS25" s="243"/>
      <c r="KOT25" s="243"/>
      <c r="KOU25" s="243"/>
      <c r="KOV25" s="243"/>
      <c r="KOW25" s="243"/>
      <c r="KOX25" s="243"/>
      <c r="KOY25" s="243"/>
      <c r="KOZ25" s="243"/>
      <c r="KPA25" s="243"/>
      <c r="KPB25" s="243"/>
      <c r="KPC25" s="243"/>
      <c r="KPD25" s="243"/>
      <c r="KPE25" s="243"/>
      <c r="KPF25" s="243"/>
      <c r="KPG25" s="243"/>
      <c r="KPH25" s="243"/>
      <c r="KPI25" s="243"/>
      <c r="KPJ25" s="243"/>
      <c r="KPK25" s="243"/>
      <c r="KPL25" s="243"/>
      <c r="KPM25" s="243"/>
      <c r="KPN25" s="243"/>
      <c r="KPO25" s="243"/>
      <c r="KPP25" s="243"/>
      <c r="KPQ25" s="243"/>
      <c r="KPR25" s="243"/>
      <c r="KPS25" s="243"/>
      <c r="KPT25" s="243"/>
      <c r="KPU25" s="243"/>
      <c r="KPV25" s="243"/>
      <c r="KPW25" s="243"/>
      <c r="KPX25" s="243"/>
      <c r="KPY25" s="243"/>
      <c r="KPZ25" s="243"/>
      <c r="KQA25" s="243"/>
      <c r="KQB25" s="243"/>
      <c r="KQC25" s="243"/>
      <c r="KQD25" s="243"/>
      <c r="KQE25" s="243"/>
      <c r="KQF25" s="243"/>
      <c r="KQG25" s="243"/>
      <c r="KQH25" s="243"/>
      <c r="KQI25" s="243"/>
      <c r="KQJ25" s="243"/>
      <c r="KQK25" s="243"/>
      <c r="KQL25" s="243"/>
      <c r="KQM25" s="243"/>
      <c r="KQN25" s="243"/>
      <c r="KQO25" s="243"/>
      <c r="KQP25" s="243"/>
      <c r="KQQ25" s="243"/>
      <c r="KQR25" s="243"/>
      <c r="KQS25" s="243"/>
      <c r="KQT25" s="243"/>
      <c r="KQU25" s="243"/>
      <c r="KQV25" s="243"/>
      <c r="KQW25" s="243"/>
      <c r="KQX25" s="243"/>
      <c r="KQY25" s="243"/>
      <c r="KQZ25" s="243"/>
      <c r="KRA25" s="243"/>
      <c r="KRB25" s="243"/>
      <c r="KRC25" s="243"/>
      <c r="KRD25" s="243"/>
      <c r="KRE25" s="243"/>
      <c r="KRF25" s="243"/>
      <c r="KRG25" s="243"/>
      <c r="KRH25" s="243"/>
      <c r="KRI25" s="243"/>
      <c r="KRJ25" s="243"/>
      <c r="KRK25" s="243"/>
      <c r="KRL25" s="243"/>
      <c r="KRM25" s="243"/>
      <c r="KRN25" s="243"/>
      <c r="KRO25" s="243"/>
      <c r="KRP25" s="243"/>
      <c r="KRQ25" s="243"/>
      <c r="KRR25" s="243"/>
      <c r="KRS25" s="243"/>
      <c r="KRT25" s="243"/>
      <c r="KRU25" s="243"/>
      <c r="KRV25" s="243"/>
      <c r="KRW25" s="243"/>
      <c r="KRX25" s="243"/>
      <c r="KRY25" s="243"/>
      <c r="KRZ25" s="243"/>
      <c r="KSA25" s="243"/>
      <c r="KSB25" s="243"/>
      <c r="KSC25" s="243"/>
      <c r="KSD25" s="243"/>
      <c r="KSE25" s="243"/>
      <c r="KSF25" s="243"/>
      <c r="KSG25" s="243"/>
      <c r="KSH25" s="243"/>
      <c r="KSI25" s="243"/>
      <c r="KSJ25" s="243"/>
      <c r="KSK25" s="243"/>
      <c r="KSL25" s="243"/>
      <c r="KSM25" s="243"/>
      <c r="KSN25" s="243"/>
      <c r="KSO25" s="243"/>
      <c r="KSP25" s="243"/>
      <c r="KSQ25" s="243"/>
      <c r="KSR25" s="243"/>
      <c r="KSS25" s="243"/>
      <c r="KST25" s="243"/>
      <c r="KSU25" s="243"/>
      <c r="KSV25" s="243"/>
      <c r="KSW25" s="243"/>
      <c r="KSX25" s="243"/>
      <c r="KSY25" s="243"/>
      <c r="KSZ25" s="243"/>
      <c r="KTA25" s="243"/>
      <c r="KTB25" s="243"/>
      <c r="KTC25" s="243"/>
      <c r="KTD25" s="243"/>
      <c r="KTE25" s="243"/>
      <c r="KTF25" s="243"/>
      <c r="KTG25" s="243"/>
      <c r="KTH25" s="243"/>
      <c r="KTI25" s="243"/>
      <c r="KTJ25" s="243"/>
      <c r="KTK25" s="243"/>
      <c r="KTL25" s="243"/>
      <c r="KTM25" s="243"/>
      <c r="KTN25" s="243"/>
      <c r="KTO25" s="243"/>
      <c r="KTP25" s="243"/>
      <c r="KTQ25" s="243"/>
      <c r="KTR25" s="243"/>
      <c r="KTS25" s="243"/>
      <c r="KTT25" s="243"/>
      <c r="KTU25" s="243"/>
      <c r="KTV25" s="243"/>
      <c r="KTW25" s="243"/>
      <c r="KTX25" s="243"/>
      <c r="KTY25" s="243"/>
      <c r="KTZ25" s="243"/>
      <c r="KUA25" s="243"/>
      <c r="KUB25" s="243"/>
      <c r="KUC25" s="243"/>
      <c r="KUD25" s="243"/>
      <c r="KUE25" s="243"/>
      <c r="KUF25" s="243"/>
      <c r="KUG25" s="243"/>
      <c r="KUH25" s="243"/>
      <c r="KUI25" s="243"/>
      <c r="KUJ25" s="243"/>
      <c r="KUK25" s="243"/>
      <c r="KUL25" s="243"/>
      <c r="KUM25" s="243"/>
      <c r="KUN25" s="243"/>
      <c r="KUO25" s="243"/>
      <c r="KUP25" s="243"/>
      <c r="KUQ25" s="243"/>
      <c r="KUR25" s="243"/>
      <c r="KUS25" s="243"/>
      <c r="KUT25" s="243"/>
      <c r="KUU25" s="243"/>
      <c r="KUV25" s="243"/>
      <c r="KUW25" s="243"/>
      <c r="KUX25" s="243"/>
      <c r="KUY25" s="243"/>
      <c r="KUZ25" s="243"/>
      <c r="KVA25" s="243"/>
      <c r="KVB25" s="243"/>
      <c r="KVC25" s="243"/>
      <c r="KVD25" s="243"/>
      <c r="KVE25" s="243"/>
      <c r="KVF25" s="243"/>
      <c r="KVG25" s="243"/>
      <c r="KVH25" s="243"/>
      <c r="KVI25" s="243"/>
      <c r="KVJ25" s="243"/>
      <c r="KVK25" s="243"/>
      <c r="KVL25" s="243"/>
      <c r="KVM25" s="243"/>
      <c r="KVN25" s="243"/>
      <c r="KVO25" s="243"/>
      <c r="KVP25" s="243"/>
      <c r="KVQ25" s="243"/>
      <c r="KVR25" s="243"/>
      <c r="KVS25" s="243"/>
      <c r="KVT25" s="243"/>
      <c r="KVU25" s="243"/>
      <c r="KVV25" s="243"/>
      <c r="KVW25" s="243"/>
      <c r="KVX25" s="243"/>
      <c r="KVY25" s="243"/>
      <c r="KVZ25" s="243"/>
      <c r="KWA25" s="243"/>
      <c r="KWB25" s="243"/>
      <c r="KWC25" s="243"/>
      <c r="KWD25" s="243"/>
      <c r="KWE25" s="243"/>
      <c r="KWF25" s="243"/>
      <c r="KWG25" s="243"/>
      <c r="KWH25" s="243"/>
      <c r="KWI25" s="243"/>
      <c r="KWJ25" s="243"/>
      <c r="KWK25" s="243"/>
      <c r="KWL25" s="243"/>
      <c r="KWM25" s="243"/>
      <c r="KWN25" s="243"/>
      <c r="KWO25" s="243"/>
      <c r="KWP25" s="243"/>
      <c r="KWQ25" s="243"/>
      <c r="KWR25" s="243"/>
      <c r="KWS25" s="243"/>
      <c r="KWT25" s="243"/>
      <c r="KWU25" s="243"/>
      <c r="KWV25" s="243"/>
      <c r="KWW25" s="243"/>
      <c r="KWX25" s="243"/>
      <c r="KWY25" s="243"/>
      <c r="KWZ25" s="243"/>
      <c r="KXA25" s="243"/>
      <c r="KXB25" s="243"/>
      <c r="KXC25" s="243"/>
      <c r="KXD25" s="243"/>
      <c r="KXE25" s="243"/>
      <c r="KXF25" s="243"/>
      <c r="KXG25" s="243"/>
      <c r="KXH25" s="243"/>
      <c r="KXI25" s="243"/>
      <c r="KXJ25" s="243"/>
      <c r="KXK25" s="243"/>
      <c r="KXL25" s="243"/>
      <c r="KXM25" s="243"/>
      <c r="KXN25" s="243"/>
      <c r="KXO25" s="243"/>
      <c r="KXP25" s="243"/>
      <c r="KXQ25" s="243"/>
      <c r="KXR25" s="243"/>
      <c r="KXS25" s="243"/>
      <c r="KXT25" s="243"/>
      <c r="KXU25" s="243"/>
      <c r="KXV25" s="243"/>
      <c r="KXW25" s="243"/>
      <c r="KXX25" s="243"/>
      <c r="KXY25" s="243"/>
      <c r="KXZ25" s="243"/>
      <c r="KYA25" s="243"/>
      <c r="KYB25" s="243"/>
      <c r="KYC25" s="243"/>
      <c r="KYD25" s="243"/>
      <c r="KYE25" s="243"/>
      <c r="KYF25" s="243"/>
      <c r="KYG25" s="243"/>
      <c r="KYH25" s="243"/>
      <c r="KYI25" s="243"/>
      <c r="KYJ25" s="243"/>
      <c r="KYK25" s="243"/>
      <c r="KYL25" s="243"/>
      <c r="KYM25" s="243"/>
      <c r="KYN25" s="243"/>
      <c r="KYO25" s="243"/>
      <c r="KYP25" s="243"/>
      <c r="KYQ25" s="243"/>
      <c r="KYR25" s="243"/>
      <c r="KYS25" s="243"/>
      <c r="KYT25" s="243"/>
      <c r="KYU25" s="243"/>
      <c r="KYV25" s="243"/>
      <c r="KYW25" s="243"/>
      <c r="KYX25" s="243"/>
      <c r="KYY25" s="243"/>
      <c r="KYZ25" s="243"/>
      <c r="KZA25" s="243"/>
      <c r="KZB25" s="243"/>
      <c r="KZC25" s="243"/>
      <c r="KZD25" s="243"/>
      <c r="KZE25" s="243"/>
      <c r="KZF25" s="243"/>
      <c r="KZG25" s="243"/>
      <c r="KZH25" s="243"/>
      <c r="KZI25" s="243"/>
      <c r="KZJ25" s="243"/>
      <c r="KZK25" s="243"/>
      <c r="KZL25" s="243"/>
      <c r="KZM25" s="243"/>
      <c r="KZN25" s="243"/>
      <c r="KZO25" s="243"/>
      <c r="KZP25" s="243"/>
      <c r="KZQ25" s="243"/>
      <c r="KZR25" s="243"/>
      <c r="KZS25" s="243"/>
      <c r="KZT25" s="243"/>
      <c r="KZU25" s="243"/>
      <c r="KZV25" s="243"/>
      <c r="KZW25" s="243"/>
      <c r="KZX25" s="243"/>
      <c r="KZY25" s="243"/>
      <c r="KZZ25" s="243"/>
      <c r="LAA25" s="243"/>
      <c r="LAB25" s="243"/>
      <c r="LAC25" s="243"/>
      <c r="LAD25" s="243"/>
      <c r="LAE25" s="243"/>
      <c r="LAF25" s="243"/>
      <c r="LAG25" s="243"/>
      <c r="LAH25" s="243"/>
      <c r="LAI25" s="243"/>
      <c r="LAJ25" s="243"/>
      <c r="LAK25" s="243"/>
      <c r="LAL25" s="243"/>
      <c r="LAM25" s="243"/>
      <c r="LAN25" s="243"/>
      <c r="LAO25" s="243"/>
      <c r="LAP25" s="243"/>
      <c r="LAQ25" s="243"/>
      <c r="LAR25" s="243"/>
      <c r="LAS25" s="243"/>
      <c r="LAT25" s="243"/>
      <c r="LAU25" s="243"/>
      <c r="LAV25" s="243"/>
      <c r="LAW25" s="243"/>
      <c r="LAX25" s="243"/>
      <c r="LAY25" s="243"/>
      <c r="LAZ25" s="243"/>
      <c r="LBA25" s="243"/>
      <c r="LBB25" s="243"/>
      <c r="LBC25" s="243"/>
      <c r="LBD25" s="243"/>
      <c r="LBE25" s="243"/>
      <c r="LBF25" s="243"/>
      <c r="LBG25" s="243"/>
      <c r="LBH25" s="243"/>
      <c r="LBI25" s="243"/>
      <c r="LBJ25" s="243"/>
      <c r="LBK25" s="243"/>
      <c r="LBL25" s="243"/>
      <c r="LBM25" s="243"/>
      <c r="LBN25" s="243"/>
      <c r="LBO25" s="243"/>
      <c r="LBP25" s="243"/>
      <c r="LBQ25" s="243"/>
      <c r="LBR25" s="243"/>
      <c r="LBS25" s="243"/>
      <c r="LBT25" s="243"/>
      <c r="LBU25" s="243"/>
      <c r="LBV25" s="243"/>
      <c r="LBW25" s="243"/>
      <c r="LBX25" s="243"/>
      <c r="LBY25" s="243"/>
      <c r="LBZ25" s="243"/>
      <c r="LCA25" s="243"/>
      <c r="LCB25" s="243"/>
      <c r="LCC25" s="243"/>
      <c r="LCD25" s="243"/>
      <c r="LCE25" s="243"/>
      <c r="LCF25" s="243"/>
      <c r="LCG25" s="243"/>
      <c r="LCH25" s="243"/>
      <c r="LCI25" s="243"/>
      <c r="LCJ25" s="243"/>
      <c r="LCK25" s="243"/>
      <c r="LCL25" s="243"/>
      <c r="LCM25" s="243"/>
      <c r="LCN25" s="243"/>
      <c r="LCO25" s="243"/>
      <c r="LCP25" s="243"/>
      <c r="LCQ25" s="243"/>
      <c r="LCR25" s="243"/>
      <c r="LCS25" s="243"/>
      <c r="LCT25" s="243"/>
      <c r="LCU25" s="243"/>
      <c r="LCV25" s="243"/>
      <c r="LCW25" s="243"/>
      <c r="LCX25" s="243"/>
      <c r="LCY25" s="243"/>
      <c r="LCZ25" s="243"/>
      <c r="LDA25" s="243"/>
      <c r="LDB25" s="243"/>
      <c r="LDC25" s="243"/>
      <c r="LDD25" s="243"/>
      <c r="LDE25" s="243"/>
      <c r="LDF25" s="243"/>
      <c r="LDG25" s="243"/>
      <c r="LDH25" s="243"/>
      <c r="LDI25" s="243"/>
      <c r="LDJ25" s="243"/>
      <c r="LDK25" s="243"/>
      <c r="LDL25" s="243"/>
      <c r="LDM25" s="243"/>
      <c r="LDN25" s="243"/>
      <c r="LDO25" s="243"/>
      <c r="LDP25" s="243"/>
      <c r="LDQ25" s="243"/>
      <c r="LDR25" s="243"/>
      <c r="LDS25" s="243"/>
      <c r="LDT25" s="243"/>
      <c r="LDU25" s="243"/>
      <c r="LDV25" s="243"/>
      <c r="LDW25" s="243"/>
      <c r="LDX25" s="243"/>
      <c r="LDY25" s="243"/>
      <c r="LDZ25" s="243"/>
      <c r="LEA25" s="243"/>
      <c r="LEB25" s="243"/>
      <c r="LEC25" s="243"/>
      <c r="LED25" s="243"/>
      <c r="LEE25" s="243"/>
      <c r="LEF25" s="243"/>
      <c r="LEG25" s="243"/>
      <c r="LEH25" s="243"/>
      <c r="LEI25" s="243"/>
      <c r="LEJ25" s="243"/>
      <c r="LEK25" s="243"/>
      <c r="LEL25" s="243"/>
      <c r="LEM25" s="243"/>
      <c r="LEN25" s="243"/>
      <c r="LEO25" s="243"/>
      <c r="LEP25" s="243"/>
      <c r="LEQ25" s="243"/>
      <c r="LER25" s="243"/>
      <c r="LES25" s="243"/>
      <c r="LET25" s="243"/>
      <c r="LEU25" s="243"/>
      <c r="LEV25" s="243"/>
      <c r="LEW25" s="243"/>
      <c r="LEX25" s="243"/>
      <c r="LEY25" s="243"/>
      <c r="LEZ25" s="243"/>
      <c r="LFA25" s="243"/>
      <c r="LFB25" s="243"/>
      <c r="LFC25" s="243"/>
      <c r="LFD25" s="243"/>
      <c r="LFE25" s="243"/>
      <c r="LFF25" s="243"/>
      <c r="LFG25" s="243"/>
      <c r="LFH25" s="243"/>
      <c r="LFI25" s="243"/>
      <c r="LFJ25" s="243"/>
      <c r="LFK25" s="243"/>
      <c r="LFL25" s="243"/>
      <c r="LFM25" s="243"/>
      <c r="LFN25" s="243"/>
      <c r="LFO25" s="243"/>
      <c r="LFP25" s="243"/>
      <c r="LFQ25" s="243"/>
      <c r="LFR25" s="243"/>
      <c r="LFS25" s="243"/>
      <c r="LFT25" s="243"/>
      <c r="LFU25" s="243"/>
      <c r="LFV25" s="243"/>
      <c r="LFW25" s="243"/>
      <c r="LFX25" s="243"/>
      <c r="LFY25" s="243"/>
      <c r="LFZ25" s="243"/>
      <c r="LGA25" s="243"/>
      <c r="LGB25" s="243"/>
      <c r="LGC25" s="243"/>
      <c r="LGD25" s="243"/>
      <c r="LGE25" s="243"/>
      <c r="LGF25" s="243"/>
      <c r="LGG25" s="243"/>
      <c r="LGH25" s="243"/>
      <c r="LGI25" s="243"/>
      <c r="LGJ25" s="243"/>
      <c r="LGK25" s="243"/>
      <c r="LGL25" s="243"/>
      <c r="LGM25" s="243"/>
      <c r="LGN25" s="243"/>
      <c r="LGO25" s="243"/>
      <c r="LGP25" s="243"/>
      <c r="LGQ25" s="243"/>
      <c r="LGR25" s="243"/>
      <c r="LGS25" s="243"/>
      <c r="LGT25" s="243"/>
      <c r="LGU25" s="243"/>
      <c r="LGV25" s="243"/>
      <c r="LGW25" s="243"/>
      <c r="LGX25" s="243"/>
      <c r="LGY25" s="243"/>
      <c r="LGZ25" s="243"/>
      <c r="LHA25" s="243"/>
      <c r="LHB25" s="243"/>
      <c r="LHC25" s="243"/>
      <c r="LHD25" s="243"/>
      <c r="LHE25" s="243"/>
      <c r="LHF25" s="243"/>
      <c r="LHG25" s="243"/>
      <c r="LHH25" s="243"/>
      <c r="LHI25" s="243"/>
      <c r="LHJ25" s="243"/>
      <c r="LHK25" s="243"/>
      <c r="LHL25" s="243"/>
      <c r="LHM25" s="243"/>
      <c r="LHN25" s="243"/>
      <c r="LHO25" s="243"/>
      <c r="LHP25" s="243"/>
      <c r="LHQ25" s="243"/>
      <c r="LHR25" s="243"/>
      <c r="LHS25" s="243"/>
      <c r="LHT25" s="243"/>
      <c r="LHU25" s="243"/>
      <c r="LHV25" s="243"/>
      <c r="LHW25" s="243"/>
      <c r="LHX25" s="243"/>
      <c r="LHY25" s="243"/>
      <c r="LHZ25" s="243"/>
      <c r="LIA25" s="243"/>
      <c r="LIB25" s="243"/>
      <c r="LIC25" s="243"/>
      <c r="LID25" s="243"/>
      <c r="LIE25" s="243"/>
      <c r="LIF25" s="243"/>
      <c r="LIG25" s="243"/>
      <c r="LIH25" s="243"/>
      <c r="LII25" s="243"/>
      <c r="LIJ25" s="243"/>
      <c r="LIK25" s="243"/>
      <c r="LIL25" s="243"/>
      <c r="LIM25" s="243"/>
      <c r="LIN25" s="243"/>
      <c r="LIO25" s="243"/>
      <c r="LIP25" s="243"/>
      <c r="LIQ25" s="243"/>
      <c r="LIR25" s="243"/>
      <c r="LIS25" s="243"/>
      <c r="LIT25" s="243"/>
      <c r="LIU25" s="243"/>
      <c r="LIV25" s="243"/>
      <c r="LIW25" s="243"/>
      <c r="LIX25" s="243"/>
      <c r="LIY25" s="243"/>
      <c r="LIZ25" s="243"/>
      <c r="LJA25" s="243"/>
      <c r="LJB25" s="243"/>
      <c r="LJC25" s="243"/>
      <c r="LJD25" s="243"/>
      <c r="LJE25" s="243"/>
      <c r="LJF25" s="243"/>
      <c r="LJG25" s="243"/>
      <c r="LJH25" s="243"/>
      <c r="LJI25" s="243"/>
      <c r="LJJ25" s="243"/>
      <c r="LJK25" s="243"/>
      <c r="LJL25" s="243"/>
      <c r="LJM25" s="243"/>
      <c r="LJN25" s="243"/>
      <c r="LJO25" s="243"/>
      <c r="LJP25" s="243"/>
      <c r="LJQ25" s="243"/>
      <c r="LJR25" s="243"/>
      <c r="LJS25" s="243"/>
      <c r="LJT25" s="243"/>
      <c r="LJU25" s="243"/>
      <c r="LJV25" s="243"/>
      <c r="LJW25" s="243"/>
      <c r="LJX25" s="243"/>
      <c r="LJY25" s="243"/>
      <c r="LJZ25" s="243"/>
      <c r="LKA25" s="243"/>
      <c r="LKB25" s="243"/>
      <c r="LKC25" s="243"/>
      <c r="LKD25" s="243"/>
      <c r="LKE25" s="243"/>
      <c r="LKF25" s="243"/>
      <c r="LKG25" s="243"/>
      <c r="LKH25" s="243"/>
      <c r="LKI25" s="243"/>
      <c r="LKJ25" s="243"/>
      <c r="LKK25" s="243"/>
      <c r="LKL25" s="243"/>
      <c r="LKM25" s="243"/>
      <c r="LKN25" s="243"/>
      <c r="LKO25" s="243"/>
      <c r="LKP25" s="243"/>
      <c r="LKQ25" s="243"/>
      <c r="LKR25" s="243"/>
      <c r="LKS25" s="243"/>
      <c r="LKT25" s="243"/>
      <c r="LKU25" s="243"/>
      <c r="LKV25" s="243"/>
      <c r="LKW25" s="243"/>
      <c r="LKX25" s="243"/>
      <c r="LKY25" s="243"/>
      <c r="LKZ25" s="243"/>
      <c r="LLA25" s="243"/>
      <c r="LLB25" s="243"/>
      <c r="LLC25" s="243"/>
      <c r="LLD25" s="243"/>
      <c r="LLE25" s="243"/>
      <c r="LLF25" s="243"/>
      <c r="LLG25" s="243"/>
      <c r="LLH25" s="243"/>
      <c r="LLI25" s="243"/>
      <c r="LLJ25" s="243"/>
      <c r="LLK25" s="243"/>
      <c r="LLL25" s="243"/>
      <c r="LLM25" s="243"/>
      <c r="LLN25" s="243"/>
      <c r="LLO25" s="243"/>
      <c r="LLP25" s="243"/>
      <c r="LLQ25" s="243"/>
      <c r="LLR25" s="243"/>
      <c r="LLS25" s="243"/>
      <c r="LLT25" s="243"/>
      <c r="LLU25" s="243"/>
      <c r="LLV25" s="243"/>
      <c r="LLW25" s="243"/>
      <c r="LLX25" s="243"/>
      <c r="LLY25" s="243"/>
      <c r="LLZ25" s="243"/>
      <c r="LMA25" s="243"/>
      <c r="LMB25" s="243"/>
      <c r="LMC25" s="243"/>
      <c r="LMD25" s="243"/>
      <c r="LME25" s="243"/>
      <c r="LMF25" s="243"/>
      <c r="LMG25" s="243"/>
      <c r="LMH25" s="243"/>
      <c r="LMI25" s="243"/>
      <c r="LMJ25" s="243"/>
      <c r="LMK25" s="243"/>
      <c r="LML25" s="243"/>
      <c r="LMM25" s="243"/>
      <c r="LMN25" s="243"/>
      <c r="LMO25" s="243"/>
      <c r="LMP25" s="243"/>
      <c r="LMQ25" s="243"/>
      <c r="LMR25" s="243"/>
      <c r="LMS25" s="243"/>
      <c r="LMT25" s="243"/>
      <c r="LMU25" s="243"/>
      <c r="LMV25" s="243"/>
      <c r="LMW25" s="243"/>
      <c r="LMX25" s="243"/>
      <c r="LMY25" s="243"/>
      <c r="LMZ25" s="243"/>
      <c r="LNA25" s="243"/>
      <c r="LNB25" s="243"/>
      <c r="LNC25" s="243"/>
      <c r="LND25" s="243"/>
      <c r="LNE25" s="243"/>
      <c r="LNF25" s="243"/>
      <c r="LNG25" s="243"/>
      <c r="LNH25" s="243"/>
      <c r="LNI25" s="243"/>
      <c r="LNJ25" s="243"/>
      <c r="LNK25" s="243"/>
      <c r="LNL25" s="243"/>
      <c r="LNM25" s="243"/>
      <c r="LNN25" s="243"/>
      <c r="LNO25" s="243"/>
      <c r="LNP25" s="243"/>
      <c r="LNQ25" s="243"/>
      <c r="LNR25" s="243"/>
      <c r="LNS25" s="243"/>
      <c r="LNT25" s="243"/>
      <c r="LNU25" s="243"/>
      <c r="LNV25" s="243"/>
      <c r="LNW25" s="243"/>
      <c r="LNX25" s="243"/>
      <c r="LNY25" s="243"/>
      <c r="LNZ25" s="243"/>
      <c r="LOA25" s="243"/>
      <c r="LOB25" s="243"/>
      <c r="LOC25" s="243"/>
      <c r="LOD25" s="243"/>
      <c r="LOE25" s="243"/>
      <c r="LOF25" s="243"/>
      <c r="LOG25" s="243"/>
      <c r="LOH25" s="243"/>
      <c r="LOI25" s="243"/>
      <c r="LOJ25" s="243"/>
      <c r="LOK25" s="243"/>
      <c r="LOL25" s="243"/>
      <c r="LOM25" s="243"/>
      <c r="LON25" s="243"/>
      <c r="LOO25" s="243"/>
      <c r="LOP25" s="243"/>
      <c r="LOQ25" s="243"/>
      <c r="LOR25" s="243"/>
      <c r="LOS25" s="243"/>
      <c r="LOT25" s="243"/>
      <c r="LOU25" s="243"/>
      <c r="LOV25" s="243"/>
      <c r="LOW25" s="243"/>
      <c r="LOX25" s="243"/>
      <c r="LOY25" s="243"/>
      <c r="LOZ25" s="243"/>
      <c r="LPA25" s="243"/>
      <c r="LPB25" s="243"/>
      <c r="LPC25" s="243"/>
      <c r="LPD25" s="243"/>
      <c r="LPE25" s="243"/>
      <c r="LPF25" s="243"/>
      <c r="LPG25" s="243"/>
      <c r="LPH25" s="243"/>
      <c r="LPI25" s="243"/>
      <c r="LPJ25" s="243"/>
      <c r="LPK25" s="243"/>
      <c r="LPL25" s="243"/>
      <c r="LPM25" s="243"/>
      <c r="LPN25" s="243"/>
      <c r="LPO25" s="243"/>
      <c r="LPP25" s="243"/>
      <c r="LPQ25" s="243"/>
      <c r="LPR25" s="243"/>
      <c r="LPS25" s="243"/>
      <c r="LPT25" s="243"/>
      <c r="LPU25" s="243"/>
      <c r="LPV25" s="243"/>
      <c r="LPW25" s="243"/>
      <c r="LPX25" s="243"/>
      <c r="LPY25" s="243"/>
      <c r="LPZ25" s="243"/>
      <c r="LQA25" s="243"/>
      <c r="LQB25" s="243"/>
      <c r="LQC25" s="243"/>
      <c r="LQD25" s="243"/>
      <c r="LQE25" s="243"/>
      <c r="LQF25" s="243"/>
      <c r="LQG25" s="243"/>
      <c r="LQH25" s="243"/>
      <c r="LQI25" s="243"/>
      <c r="LQJ25" s="243"/>
      <c r="LQK25" s="243"/>
      <c r="LQL25" s="243"/>
      <c r="LQM25" s="243"/>
      <c r="LQN25" s="243"/>
      <c r="LQO25" s="243"/>
      <c r="LQP25" s="243"/>
      <c r="LQQ25" s="243"/>
      <c r="LQR25" s="243"/>
      <c r="LQS25" s="243"/>
      <c r="LQT25" s="243"/>
      <c r="LQU25" s="243"/>
      <c r="LQV25" s="243"/>
      <c r="LQW25" s="243"/>
      <c r="LQX25" s="243"/>
      <c r="LQY25" s="243"/>
      <c r="LQZ25" s="243"/>
      <c r="LRA25" s="243"/>
      <c r="LRB25" s="243"/>
      <c r="LRC25" s="243"/>
      <c r="LRD25" s="243"/>
      <c r="LRE25" s="243"/>
      <c r="LRF25" s="243"/>
      <c r="LRG25" s="243"/>
      <c r="LRH25" s="243"/>
      <c r="LRI25" s="243"/>
      <c r="LRJ25" s="243"/>
      <c r="LRK25" s="243"/>
      <c r="LRL25" s="243"/>
      <c r="LRM25" s="243"/>
      <c r="LRN25" s="243"/>
      <c r="LRO25" s="243"/>
      <c r="LRP25" s="243"/>
      <c r="LRQ25" s="243"/>
      <c r="LRR25" s="243"/>
      <c r="LRS25" s="243"/>
      <c r="LRT25" s="243"/>
      <c r="LRU25" s="243"/>
      <c r="LRV25" s="243"/>
      <c r="LRW25" s="243"/>
      <c r="LRX25" s="243"/>
      <c r="LRY25" s="243"/>
      <c r="LRZ25" s="243"/>
      <c r="LSA25" s="243"/>
      <c r="LSB25" s="243"/>
      <c r="LSC25" s="243"/>
      <c r="LSD25" s="243"/>
      <c r="LSE25" s="243"/>
      <c r="LSF25" s="243"/>
      <c r="LSG25" s="243"/>
      <c r="LSH25" s="243"/>
      <c r="LSI25" s="243"/>
      <c r="LSJ25" s="243"/>
      <c r="LSK25" s="243"/>
      <c r="LSL25" s="243"/>
      <c r="LSM25" s="243"/>
      <c r="LSN25" s="243"/>
      <c r="LSO25" s="243"/>
      <c r="LSP25" s="243"/>
      <c r="LSQ25" s="243"/>
      <c r="LSR25" s="243"/>
      <c r="LSS25" s="243"/>
      <c r="LST25" s="243"/>
      <c r="LSU25" s="243"/>
      <c r="LSV25" s="243"/>
      <c r="LSW25" s="243"/>
      <c r="LSX25" s="243"/>
      <c r="LSY25" s="243"/>
      <c r="LSZ25" s="243"/>
      <c r="LTA25" s="243"/>
      <c r="LTB25" s="243"/>
      <c r="LTC25" s="243"/>
      <c r="LTD25" s="243"/>
      <c r="LTE25" s="243"/>
      <c r="LTF25" s="243"/>
      <c r="LTG25" s="243"/>
      <c r="LTH25" s="243"/>
      <c r="LTI25" s="243"/>
      <c r="LTJ25" s="243"/>
      <c r="LTK25" s="243"/>
      <c r="LTL25" s="243"/>
      <c r="LTM25" s="243"/>
      <c r="LTN25" s="243"/>
      <c r="LTO25" s="243"/>
      <c r="LTP25" s="243"/>
      <c r="LTQ25" s="243"/>
      <c r="LTR25" s="243"/>
      <c r="LTS25" s="243"/>
      <c r="LTT25" s="243"/>
      <c r="LTU25" s="243"/>
      <c r="LTV25" s="243"/>
      <c r="LTW25" s="243"/>
      <c r="LTX25" s="243"/>
      <c r="LTY25" s="243"/>
      <c r="LTZ25" s="243"/>
      <c r="LUA25" s="243"/>
      <c r="LUB25" s="243"/>
      <c r="LUC25" s="243"/>
      <c r="LUD25" s="243"/>
      <c r="LUE25" s="243"/>
      <c r="LUF25" s="243"/>
      <c r="LUG25" s="243"/>
      <c r="LUH25" s="243"/>
      <c r="LUI25" s="243"/>
      <c r="LUJ25" s="243"/>
      <c r="LUK25" s="243"/>
      <c r="LUL25" s="243"/>
      <c r="LUM25" s="243"/>
      <c r="LUN25" s="243"/>
      <c r="LUO25" s="243"/>
      <c r="LUP25" s="243"/>
      <c r="LUQ25" s="243"/>
      <c r="LUR25" s="243"/>
      <c r="LUS25" s="243"/>
      <c r="LUT25" s="243"/>
      <c r="LUU25" s="243"/>
      <c r="LUV25" s="243"/>
      <c r="LUW25" s="243"/>
      <c r="LUX25" s="243"/>
      <c r="LUY25" s="243"/>
      <c r="LUZ25" s="243"/>
      <c r="LVA25" s="243"/>
      <c r="LVB25" s="243"/>
      <c r="LVC25" s="243"/>
      <c r="LVD25" s="243"/>
      <c r="LVE25" s="243"/>
      <c r="LVF25" s="243"/>
      <c r="LVG25" s="243"/>
      <c r="LVH25" s="243"/>
      <c r="LVI25" s="243"/>
      <c r="LVJ25" s="243"/>
      <c r="LVK25" s="243"/>
      <c r="LVL25" s="243"/>
      <c r="LVM25" s="243"/>
      <c r="LVN25" s="243"/>
      <c r="LVO25" s="243"/>
      <c r="LVP25" s="243"/>
      <c r="LVQ25" s="243"/>
      <c r="LVR25" s="243"/>
      <c r="LVS25" s="243"/>
      <c r="LVT25" s="243"/>
      <c r="LVU25" s="243"/>
      <c r="LVV25" s="243"/>
      <c r="LVW25" s="243"/>
      <c r="LVX25" s="243"/>
      <c r="LVY25" s="243"/>
      <c r="LVZ25" s="243"/>
      <c r="LWA25" s="243"/>
      <c r="LWB25" s="243"/>
      <c r="LWC25" s="243"/>
      <c r="LWD25" s="243"/>
      <c r="LWE25" s="243"/>
      <c r="LWF25" s="243"/>
      <c r="LWG25" s="243"/>
      <c r="LWH25" s="243"/>
      <c r="LWI25" s="243"/>
      <c r="LWJ25" s="243"/>
      <c r="LWK25" s="243"/>
      <c r="LWL25" s="243"/>
      <c r="LWM25" s="243"/>
      <c r="LWN25" s="243"/>
      <c r="LWO25" s="243"/>
      <c r="LWP25" s="243"/>
      <c r="LWQ25" s="243"/>
      <c r="LWR25" s="243"/>
      <c r="LWS25" s="243"/>
      <c r="LWT25" s="243"/>
      <c r="LWU25" s="243"/>
      <c r="LWV25" s="243"/>
      <c r="LWW25" s="243"/>
      <c r="LWX25" s="243"/>
      <c r="LWY25" s="243"/>
      <c r="LWZ25" s="243"/>
      <c r="LXA25" s="243"/>
      <c r="LXB25" s="243"/>
      <c r="LXC25" s="243"/>
      <c r="LXD25" s="243"/>
      <c r="LXE25" s="243"/>
      <c r="LXF25" s="243"/>
      <c r="LXG25" s="243"/>
      <c r="LXH25" s="243"/>
      <c r="LXI25" s="243"/>
      <c r="LXJ25" s="243"/>
      <c r="LXK25" s="243"/>
      <c r="LXL25" s="243"/>
      <c r="LXM25" s="243"/>
      <c r="LXN25" s="243"/>
      <c r="LXO25" s="243"/>
      <c r="LXP25" s="243"/>
      <c r="LXQ25" s="243"/>
      <c r="LXR25" s="243"/>
      <c r="LXS25" s="243"/>
      <c r="LXT25" s="243"/>
      <c r="LXU25" s="243"/>
      <c r="LXV25" s="243"/>
      <c r="LXW25" s="243"/>
      <c r="LXX25" s="243"/>
      <c r="LXY25" s="243"/>
      <c r="LXZ25" s="243"/>
      <c r="LYA25" s="243"/>
      <c r="LYB25" s="243"/>
      <c r="LYC25" s="243"/>
      <c r="LYD25" s="243"/>
      <c r="LYE25" s="243"/>
      <c r="LYF25" s="243"/>
      <c r="LYG25" s="243"/>
      <c r="LYH25" s="243"/>
      <c r="LYI25" s="243"/>
      <c r="LYJ25" s="243"/>
      <c r="LYK25" s="243"/>
      <c r="LYL25" s="243"/>
      <c r="LYM25" s="243"/>
      <c r="LYN25" s="243"/>
      <c r="LYO25" s="243"/>
      <c r="LYP25" s="243"/>
      <c r="LYQ25" s="243"/>
      <c r="LYR25" s="243"/>
      <c r="LYS25" s="243"/>
      <c r="LYT25" s="243"/>
      <c r="LYU25" s="243"/>
      <c r="LYV25" s="243"/>
      <c r="LYW25" s="243"/>
      <c r="LYX25" s="243"/>
      <c r="LYY25" s="243"/>
      <c r="LYZ25" s="243"/>
      <c r="LZA25" s="243"/>
      <c r="LZB25" s="243"/>
      <c r="LZC25" s="243"/>
      <c r="LZD25" s="243"/>
      <c r="LZE25" s="243"/>
      <c r="LZF25" s="243"/>
      <c r="LZG25" s="243"/>
      <c r="LZH25" s="243"/>
      <c r="LZI25" s="243"/>
      <c r="LZJ25" s="243"/>
      <c r="LZK25" s="243"/>
      <c r="LZL25" s="243"/>
      <c r="LZM25" s="243"/>
      <c r="LZN25" s="243"/>
      <c r="LZO25" s="243"/>
      <c r="LZP25" s="243"/>
      <c r="LZQ25" s="243"/>
      <c r="LZR25" s="243"/>
      <c r="LZS25" s="243"/>
      <c r="LZT25" s="243"/>
      <c r="LZU25" s="243"/>
      <c r="LZV25" s="243"/>
      <c r="LZW25" s="243"/>
      <c r="LZX25" s="243"/>
      <c r="LZY25" s="243"/>
      <c r="LZZ25" s="243"/>
      <c r="MAA25" s="243"/>
      <c r="MAB25" s="243"/>
      <c r="MAC25" s="243"/>
      <c r="MAD25" s="243"/>
      <c r="MAE25" s="243"/>
      <c r="MAF25" s="243"/>
      <c r="MAG25" s="243"/>
      <c r="MAH25" s="243"/>
      <c r="MAI25" s="243"/>
      <c r="MAJ25" s="243"/>
      <c r="MAK25" s="243"/>
      <c r="MAL25" s="243"/>
      <c r="MAM25" s="243"/>
      <c r="MAN25" s="243"/>
      <c r="MAO25" s="243"/>
      <c r="MAP25" s="243"/>
      <c r="MAQ25" s="243"/>
      <c r="MAR25" s="243"/>
      <c r="MAS25" s="243"/>
      <c r="MAT25" s="243"/>
      <c r="MAU25" s="243"/>
      <c r="MAV25" s="243"/>
      <c r="MAW25" s="243"/>
      <c r="MAX25" s="243"/>
      <c r="MAY25" s="243"/>
      <c r="MAZ25" s="243"/>
      <c r="MBA25" s="243"/>
      <c r="MBB25" s="243"/>
      <c r="MBC25" s="243"/>
      <c r="MBD25" s="243"/>
      <c r="MBE25" s="243"/>
      <c r="MBF25" s="243"/>
      <c r="MBG25" s="243"/>
      <c r="MBH25" s="243"/>
      <c r="MBI25" s="243"/>
      <c r="MBJ25" s="243"/>
      <c r="MBK25" s="243"/>
      <c r="MBL25" s="243"/>
      <c r="MBM25" s="243"/>
      <c r="MBN25" s="243"/>
      <c r="MBO25" s="243"/>
      <c r="MBP25" s="243"/>
      <c r="MBQ25" s="243"/>
      <c r="MBR25" s="243"/>
      <c r="MBS25" s="243"/>
      <c r="MBT25" s="243"/>
      <c r="MBU25" s="243"/>
      <c r="MBV25" s="243"/>
      <c r="MBW25" s="243"/>
      <c r="MBX25" s="243"/>
      <c r="MBY25" s="243"/>
      <c r="MBZ25" s="243"/>
      <c r="MCA25" s="243"/>
      <c r="MCB25" s="243"/>
      <c r="MCC25" s="243"/>
      <c r="MCD25" s="243"/>
      <c r="MCE25" s="243"/>
      <c r="MCF25" s="243"/>
      <c r="MCG25" s="243"/>
      <c r="MCH25" s="243"/>
      <c r="MCI25" s="243"/>
      <c r="MCJ25" s="243"/>
      <c r="MCK25" s="243"/>
      <c r="MCL25" s="243"/>
      <c r="MCM25" s="243"/>
      <c r="MCN25" s="243"/>
      <c r="MCO25" s="243"/>
      <c r="MCP25" s="243"/>
      <c r="MCQ25" s="243"/>
      <c r="MCR25" s="243"/>
      <c r="MCS25" s="243"/>
      <c r="MCT25" s="243"/>
      <c r="MCU25" s="243"/>
      <c r="MCV25" s="243"/>
      <c r="MCW25" s="243"/>
      <c r="MCX25" s="243"/>
      <c r="MCY25" s="243"/>
      <c r="MCZ25" s="243"/>
      <c r="MDA25" s="243"/>
      <c r="MDB25" s="243"/>
      <c r="MDC25" s="243"/>
      <c r="MDD25" s="243"/>
      <c r="MDE25" s="243"/>
      <c r="MDF25" s="243"/>
      <c r="MDG25" s="243"/>
      <c r="MDH25" s="243"/>
      <c r="MDI25" s="243"/>
      <c r="MDJ25" s="243"/>
      <c r="MDK25" s="243"/>
      <c r="MDL25" s="243"/>
      <c r="MDM25" s="243"/>
      <c r="MDN25" s="243"/>
      <c r="MDO25" s="243"/>
      <c r="MDP25" s="243"/>
      <c r="MDQ25" s="243"/>
      <c r="MDR25" s="243"/>
      <c r="MDS25" s="243"/>
      <c r="MDT25" s="243"/>
      <c r="MDU25" s="243"/>
      <c r="MDV25" s="243"/>
      <c r="MDW25" s="243"/>
      <c r="MDX25" s="243"/>
      <c r="MDY25" s="243"/>
      <c r="MDZ25" s="243"/>
      <c r="MEA25" s="243"/>
      <c r="MEB25" s="243"/>
      <c r="MEC25" s="243"/>
      <c r="MED25" s="243"/>
      <c r="MEE25" s="243"/>
      <c r="MEF25" s="243"/>
      <c r="MEG25" s="243"/>
      <c r="MEH25" s="243"/>
      <c r="MEI25" s="243"/>
      <c r="MEJ25" s="243"/>
      <c r="MEK25" s="243"/>
      <c r="MEL25" s="243"/>
      <c r="MEM25" s="243"/>
      <c r="MEN25" s="243"/>
      <c r="MEO25" s="243"/>
      <c r="MEP25" s="243"/>
      <c r="MEQ25" s="243"/>
      <c r="MER25" s="243"/>
      <c r="MES25" s="243"/>
      <c r="MET25" s="243"/>
      <c r="MEU25" s="243"/>
      <c r="MEV25" s="243"/>
      <c r="MEW25" s="243"/>
      <c r="MEX25" s="243"/>
      <c r="MEY25" s="243"/>
      <c r="MEZ25" s="243"/>
      <c r="MFA25" s="243"/>
      <c r="MFB25" s="243"/>
      <c r="MFC25" s="243"/>
      <c r="MFD25" s="243"/>
      <c r="MFE25" s="243"/>
      <c r="MFF25" s="243"/>
      <c r="MFG25" s="243"/>
      <c r="MFH25" s="243"/>
      <c r="MFI25" s="243"/>
      <c r="MFJ25" s="243"/>
      <c r="MFK25" s="243"/>
      <c r="MFL25" s="243"/>
      <c r="MFM25" s="243"/>
      <c r="MFN25" s="243"/>
      <c r="MFO25" s="243"/>
      <c r="MFP25" s="243"/>
      <c r="MFQ25" s="243"/>
      <c r="MFR25" s="243"/>
      <c r="MFS25" s="243"/>
      <c r="MFT25" s="243"/>
      <c r="MFU25" s="243"/>
      <c r="MFV25" s="243"/>
      <c r="MFW25" s="243"/>
      <c r="MFX25" s="243"/>
      <c r="MFY25" s="243"/>
      <c r="MFZ25" s="243"/>
      <c r="MGA25" s="243"/>
      <c r="MGB25" s="243"/>
      <c r="MGC25" s="243"/>
      <c r="MGD25" s="243"/>
      <c r="MGE25" s="243"/>
      <c r="MGF25" s="243"/>
      <c r="MGG25" s="243"/>
      <c r="MGH25" s="243"/>
      <c r="MGI25" s="243"/>
      <c r="MGJ25" s="243"/>
      <c r="MGK25" s="243"/>
      <c r="MGL25" s="243"/>
      <c r="MGM25" s="243"/>
      <c r="MGN25" s="243"/>
      <c r="MGO25" s="243"/>
      <c r="MGP25" s="243"/>
      <c r="MGQ25" s="243"/>
      <c r="MGR25" s="243"/>
      <c r="MGS25" s="243"/>
      <c r="MGT25" s="243"/>
      <c r="MGU25" s="243"/>
      <c r="MGV25" s="243"/>
      <c r="MGW25" s="243"/>
      <c r="MGX25" s="243"/>
      <c r="MGY25" s="243"/>
      <c r="MGZ25" s="243"/>
      <c r="MHA25" s="243"/>
      <c r="MHB25" s="243"/>
      <c r="MHC25" s="243"/>
      <c r="MHD25" s="243"/>
      <c r="MHE25" s="243"/>
      <c r="MHF25" s="243"/>
      <c r="MHG25" s="243"/>
      <c r="MHH25" s="243"/>
      <c r="MHI25" s="243"/>
      <c r="MHJ25" s="243"/>
      <c r="MHK25" s="243"/>
      <c r="MHL25" s="243"/>
      <c r="MHM25" s="243"/>
      <c r="MHN25" s="243"/>
      <c r="MHO25" s="243"/>
      <c r="MHP25" s="243"/>
      <c r="MHQ25" s="243"/>
      <c r="MHR25" s="243"/>
      <c r="MHS25" s="243"/>
      <c r="MHT25" s="243"/>
      <c r="MHU25" s="243"/>
      <c r="MHV25" s="243"/>
      <c r="MHW25" s="243"/>
      <c r="MHX25" s="243"/>
      <c r="MHY25" s="243"/>
      <c r="MHZ25" s="243"/>
      <c r="MIA25" s="243"/>
      <c r="MIB25" s="243"/>
      <c r="MIC25" s="243"/>
      <c r="MID25" s="243"/>
      <c r="MIE25" s="243"/>
      <c r="MIF25" s="243"/>
      <c r="MIG25" s="243"/>
      <c r="MIH25" s="243"/>
      <c r="MII25" s="243"/>
      <c r="MIJ25" s="243"/>
      <c r="MIK25" s="243"/>
      <c r="MIL25" s="243"/>
      <c r="MIM25" s="243"/>
      <c r="MIN25" s="243"/>
      <c r="MIO25" s="243"/>
      <c r="MIP25" s="243"/>
      <c r="MIQ25" s="243"/>
      <c r="MIR25" s="243"/>
      <c r="MIS25" s="243"/>
      <c r="MIT25" s="243"/>
      <c r="MIU25" s="243"/>
      <c r="MIV25" s="243"/>
      <c r="MIW25" s="243"/>
      <c r="MIX25" s="243"/>
      <c r="MIY25" s="243"/>
      <c r="MIZ25" s="243"/>
      <c r="MJA25" s="243"/>
      <c r="MJB25" s="243"/>
      <c r="MJC25" s="243"/>
      <c r="MJD25" s="243"/>
      <c r="MJE25" s="243"/>
      <c r="MJF25" s="243"/>
      <c r="MJG25" s="243"/>
      <c r="MJH25" s="243"/>
      <c r="MJI25" s="243"/>
      <c r="MJJ25" s="243"/>
      <c r="MJK25" s="243"/>
      <c r="MJL25" s="243"/>
      <c r="MJM25" s="243"/>
      <c r="MJN25" s="243"/>
      <c r="MJO25" s="243"/>
      <c r="MJP25" s="243"/>
      <c r="MJQ25" s="243"/>
      <c r="MJR25" s="243"/>
      <c r="MJS25" s="243"/>
      <c r="MJT25" s="243"/>
      <c r="MJU25" s="243"/>
      <c r="MJV25" s="243"/>
      <c r="MJW25" s="243"/>
      <c r="MJX25" s="243"/>
      <c r="MJY25" s="243"/>
      <c r="MJZ25" s="243"/>
      <c r="MKA25" s="243"/>
      <c r="MKB25" s="243"/>
      <c r="MKC25" s="243"/>
      <c r="MKD25" s="243"/>
      <c r="MKE25" s="243"/>
      <c r="MKF25" s="243"/>
      <c r="MKG25" s="243"/>
      <c r="MKH25" s="243"/>
      <c r="MKI25" s="243"/>
      <c r="MKJ25" s="243"/>
      <c r="MKK25" s="243"/>
      <c r="MKL25" s="243"/>
      <c r="MKM25" s="243"/>
      <c r="MKN25" s="243"/>
      <c r="MKO25" s="243"/>
      <c r="MKP25" s="243"/>
      <c r="MKQ25" s="243"/>
      <c r="MKR25" s="243"/>
      <c r="MKS25" s="243"/>
      <c r="MKT25" s="243"/>
      <c r="MKU25" s="243"/>
      <c r="MKV25" s="243"/>
      <c r="MKW25" s="243"/>
      <c r="MKX25" s="243"/>
      <c r="MKY25" s="243"/>
      <c r="MKZ25" s="243"/>
      <c r="MLA25" s="243"/>
      <c r="MLB25" s="243"/>
      <c r="MLC25" s="243"/>
      <c r="MLD25" s="243"/>
      <c r="MLE25" s="243"/>
      <c r="MLF25" s="243"/>
      <c r="MLG25" s="243"/>
      <c r="MLH25" s="243"/>
      <c r="MLI25" s="243"/>
      <c r="MLJ25" s="243"/>
      <c r="MLK25" s="243"/>
      <c r="MLL25" s="243"/>
      <c r="MLM25" s="243"/>
      <c r="MLN25" s="243"/>
      <c r="MLO25" s="243"/>
      <c r="MLP25" s="243"/>
      <c r="MLQ25" s="243"/>
      <c r="MLR25" s="243"/>
      <c r="MLS25" s="243"/>
      <c r="MLT25" s="243"/>
      <c r="MLU25" s="243"/>
      <c r="MLV25" s="243"/>
      <c r="MLW25" s="243"/>
      <c r="MLX25" s="243"/>
      <c r="MLY25" s="243"/>
      <c r="MLZ25" s="243"/>
      <c r="MMA25" s="243"/>
      <c r="MMB25" s="243"/>
      <c r="MMC25" s="243"/>
      <c r="MMD25" s="243"/>
      <c r="MME25" s="243"/>
      <c r="MMF25" s="243"/>
      <c r="MMG25" s="243"/>
      <c r="MMH25" s="243"/>
      <c r="MMI25" s="243"/>
      <c r="MMJ25" s="243"/>
      <c r="MMK25" s="243"/>
      <c r="MML25" s="243"/>
      <c r="MMM25" s="243"/>
      <c r="MMN25" s="243"/>
      <c r="MMO25" s="243"/>
      <c r="MMP25" s="243"/>
      <c r="MMQ25" s="243"/>
      <c r="MMR25" s="243"/>
      <c r="MMS25" s="243"/>
      <c r="MMT25" s="243"/>
      <c r="MMU25" s="243"/>
      <c r="MMV25" s="243"/>
      <c r="MMW25" s="243"/>
      <c r="MMX25" s="243"/>
      <c r="MMY25" s="243"/>
      <c r="MMZ25" s="243"/>
      <c r="MNA25" s="243"/>
      <c r="MNB25" s="243"/>
      <c r="MNC25" s="243"/>
      <c r="MND25" s="243"/>
      <c r="MNE25" s="243"/>
      <c r="MNF25" s="243"/>
      <c r="MNG25" s="243"/>
      <c r="MNH25" s="243"/>
      <c r="MNI25" s="243"/>
      <c r="MNJ25" s="243"/>
      <c r="MNK25" s="243"/>
      <c r="MNL25" s="243"/>
      <c r="MNM25" s="243"/>
      <c r="MNN25" s="243"/>
      <c r="MNO25" s="243"/>
      <c r="MNP25" s="243"/>
      <c r="MNQ25" s="243"/>
      <c r="MNR25" s="243"/>
      <c r="MNS25" s="243"/>
      <c r="MNT25" s="243"/>
      <c r="MNU25" s="243"/>
      <c r="MNV25" s="243"/>
      <c r="MNW25" s="243"/>
      <c r="MNX25" s="243"/>
      <c r="MNY25" s="243"/>
      <c r="MNZ25" s="243"/>
      <c r="MOA25" s="243"/>
      <c r="MOB25" s="243"/>
      <c r="MOC25" s="243"/>
      <c r="MOD25" s="243"/>
      <c r="MOE25" s="243"/>
      <c r="MOF25" s="243"/>
      <c r="MOG25" s="243"/>
      <c r="MOH25" s="243"/>
      <c r="MOI25" s="243"/>
      <c r="MOJ25" s="243"/>
      <c r="MOK25" s="243"/>
      <c r="MOL25" s="243"/>
      <c r="MOM25" s="243"/>
      <c r="MON25" s="243"/>
      <c r="MOO25" s="243"/>
      <c r="MOP25" s="243"/>
      <c r="MOQ25" s="243"/>
      <c r="MOR25" s="243"/>
      <c r="MOS25" s="243"/>
      <c r="MOT25" s="243"/>
      <c r="MOU25" s="243"/>
      <c r="MOV25" s="243"/>
      <c r="MOW25" s="243"/>
      <c r="MOX25" s="243"/>
      <c r="MOY25" s="243"/>
      <c r="MOZ25" s="243"/>
      <c r="MPA25" s="243"/>
      <c r="MPB25" s="243"/>
      <c r="MPC25" s="243"/>
      <c r="MPD25" s="243"/>
      <c r="MPE25" s="243"/>
      <c r="MPF25" s="243"/>
      <c r="MPG25" s="243"/>
      <c r="MPH25" s="243"/>
      <c r="MPI25" s="243"/>
      <c r="MPJ25" s="243"/>
      <c r="MPK25" s="243"/>
      <c r="MPL25" s="243"/>
      <c r="MPM25" s="243"/>
      <c r="MPN25" s="243"/>
      <c r="MPO25" s="243"/>
      <c r="MPP25" s="243"/>
      <c r="MPQ25" s="243"/>
      <c r="MPR25" s="243"/>
      <c r="MPS25" s="243"/>
      <c r="MPT25" s="243"/>
      <c r="MPU25" s="243"/>
      <c r="MPV25" s="243"/>
      <c r="MPW25" s="243"/>
      <c r="MPX25" s="243"/>
      <c r="MPY25" s="243"/>
      <c r="MPZ25" s="243"/>
      <c r="MQA25" s="243"/>
      <c r="MQB25" s="243"/>
      <c r="MQC25" s="243"/>
      <c r="MQD25" s="243"/>
      <c r="MQE25" s="243"/>
      <c r="MQF25" s="243"/>
      <c r="MQG25" s="243"/>
      <c r="MQH25" s="243"/>
      <c r="MQI25" s="243"/>
      <c r="MQJ25" s="243"/>
      <c r="MQK25" s="243"/>
      <c r="MQL25" s="243"/>
      <c r="MQM25" s="243"/>
      <c r="MQN25" s="243"/>
      <c r="MQO25" s="243"/>
      <c r="MQP25" s="243"/>
      <c r="MQQ25" s="243"/>
      <c r="MQR25" s="243"/>
      <c r="MQS25" s="243"/>
      <c r="MQT25" s="243"/>
      <c r="MQU25" s="243"/>
      <c r="MQV25" s="243"/>
      <c r="MQW25" s="243"/>
      <c r="MQX25" s="243"/>
      <c r="MQY25" s="243"/>
      <c r="MQZ25" s="243"/>
      <c r="MRA25" s="243"/>
      <c r="MRB25" s="243"/>
      <c r="MRC25" s="243"/>
      <c r="MRD25" s="243"/>
      <c r="MRE25" s="243"/>
      <c r="MRF25" s="243"/>
      <c r="MRG25" s="243"/>
      <c r="MRH25" s="243"/>
      <c r="MRI25" s="243"/>
      <c r="MRJ25" s="243"/>
      <c r="MRK25" s="243"/>
      <c r="MRL25" s="243"/>
      <c r="MRM25" s="243"/>
      <c r="MRN25" s="243"/>
      <c r="MRO25" s="243"/>
      <c r="MRP25" s="243"/>
      <c r="MRQ25" s="243"/>
      <c r="MRR25" s="243"/>
      <c r="MRS25" s="243"/>
      <c r="MRT25" s="243"/>
      <c r="MRU25" s="243"/>
      <c r="MRV25" s="243"/>
      <c r="MRW25" s="243"/>
      <c r="MRX25" s="243"/>
      <c r="MRY25" s="243"/>
      <c r="MRZ25" s="243"/>
      <c r="MSA25" s="243"/>
      <c r="MSB25" s="243"/>
      <c r="MSC25" s="243"/>
      <c r="MSD25" s="243"/>
      <c r="MSE25" s="243"/>
      <c r="MSF25" s="243"/>
      <c r="MSG25" s="243"/>
      <c r="MSH25" s="243"/>
      <c r="MSI25" s="243"/>
      <c r="MSJ25" s="243"/>
      <c r="MSK25" s="243"/>
      <c r="MSL25" s="243"/>
      <c r="MSM25" s="243"/>
      <c r="MSN25" s="243"/>
      <c r="MSO25" s="243"/>
      <c r="MSP25" s="243"/>
      <c r="MSQ25" s="243"/>
      <c r="MSR25" s="243"/>
      <c r="MSS25" s="243"/>
      <c r="MST25" s="243"/>
      <c r="MSU25" s="243"/>
      <c r="MSV25" s="243"/>
      <c r="MSW25" s="243"/>
      <c r="MSX25" s="243"/>
      <c r="MSY25" s="243"/>
      <c r="MSZ25" s="243"/>
      <c r="MTA25" s="243"/>
      <c r="MTB25" s="243"/>
      <c r="MTC25" s="243"/>
      <c r="MTD25" s="243"/>
      <c r="MTE25" s="243"/>
      <c r="MTF25" s="243"/>
      <c r="MTG25" s="243"/>
      <c r="MTH25" s="243"/>
      <c r="MTI25" s="243"/>
      <c r="MTJ25" s="243"/>
      <c r="MTK25" s="243"/>
      <c r="MTL25" s="243"/>
      <c r="MTM25" s="243"/>
      <c r="MTN25" s="243"/>
      <c r="MTO25" s="243"/>
      <c r="MTP25" s="243"/>
      <c r="MTQ25" s="243"/>
      <c r="MTR25" s="243"/>
      <c r="MTS25" s="243"/>
      <c r="MTT25" s="243"/>
      <c r="MTU25" s="243"/>
      <c r="MTV25" s="243"/>
      <c r="MTW25" s="243"/>
      <c r="MTX25" s="243"/>
      <c r="MTY25" s="243"/>
      <c r="MTZ25" s="243"/>
      <c r="MUA25" s="243"/>
      <c r="MUB25" s="243"/>
      <c r="MUC25" s="243"/>
      <c r="MUD25" s="243"/>
      <c r="MUE25" s="243"/>
      <c r="MUF25" s="243"/>
      <c r="MUG25" s="243"/>
      <c r="MUH25" s="243"/>
      <c r="MUI25" s="243"/>
      <c r="MUJ25" s="243"/>
      <c r="MUK25" s="243"/>
      <c r="MUL25" s="243"/>
      <c r="MUM25" s="243"/>
      <c r="MUN25" s="243"/>
      <c r="MUO25" s="243"/>
      <c r="MUP25" s="243"/>
      <c r="MUQ25" s="243"/>
      <c r="MUR25" s="243"/>
      <c r="MUS25" s="243"/>
      <c r="MUT25" s="243"/>
      <c r="MUU25" s="243"/>
      <c r="MUV25" s="243"/>
      <c r="MUW25" s="243"/>
      <c r="MUX25" s="243"/>
      <c r="MUY25" s="243"/>
      <c r="MUZ25" s="243"/>
      <c r="MVA25" s="243"/>
      <c r="MVB25" s="243"/>
      <c r="MVC25" s="243"/>
      <c r="MVD25" s="243"/>
      <c r="MVE25" s="243"/>
      <c r="MVF25" s="243"/>
      <c r="MVG25" s="243"/>
      <c r="MVH25" s="243"/>
      <c r="MVI25" s="243"/>
      <c r="MVJ25" s="243"/>
      <c r="MVK25" s="243"/>
      <c r="MVL25" s="243"/>
      <c r="MVM25" s="243"/>
      <c r="MVN25" s="243"/>
      <c r="MVO25" s="243"/>
      <c r="MVP25" s="243"/>
      <c r="MVQ25" s="243"/>
      <c r="MVR25" s="243"/>
      <c r="MVS25" s="243"/>
      <c r="MVT25" s="243"/>
      <c r="MVU25" s="243"/>
      <c r="MVV25" s="243"/>
      <c r="MVW25" s="243"/>
      <c r="MVX25" s="243"/>
      <c r="MVY25" s="243"/>
      <c r="MVZ25" s="243"/>
      <c r="MWA25" s="243"/>
      <c r="MWB25" s="243"/>
      <c r="MWC25" s="243"/>
      <c r="MWD25" s="243"/>
      <c r="MWE25" s="243"/>
      <c r="MWF25" s="243"/>
      <c r="MWG25" s="243"/>
      <c r="MWH25" s="243"/>
      <c r="MWI25" s="243"/>
      <c r="MWJ25" s="243"/>
      <c r="MWK25" s="243"/>
      <c r="MWL25" s="243"/>
      <c r="MWM25" s="243"/>
      <c r="MWN25" s="243"/>
      <c r="MWO25" s="243"/>
      <c r="MWP25" s="243"/>
      <c r="MWQ25" s="243"/>
      <c r="MWR25" s="243"/>
      <c r="MWS25" s="243"/>
      <c r="MWT25" s="243"/>
      <c r="MWU25" s="243"/>
      <c r="MWV25" s="243"/>
      <c r="MWW25" s="243"/>
      <c r="MWX25" s="243"/>
      <c r="MWY25" s="243"/>
      <c r="MWZ25" s="243"/>
      <c r="MXA25" s="243"/>
      <c r="MXB25" s="243"/>
      <c r="MXC25" s="243"/>
      <c r="MXD25" s="243"/>
      <c r="MXE25" s="243"/>
      <c r="MXF25" s="243"/>
      <c r="MXG25" s="243"/>
      <c r="MXH25" s="243"/>
      <c r="MXI25" s="243"/>
      <c r="MXJ25" s="243"/>
      <c r="MXK25" s="243"/>
      <c r="MXL25" s="243"/>
      <c r="MXM25" s="243"/>
      <c r="MXN25" s="243"/>
      <c r="MXO25" s="243"/>
      <c r="MXP25" s="243"/>
      <c r="MXQ25" s="243"/>
      <c r="MXR25" s="243"/>
      <c r="MXS25" s="243"/>
      <c r="MXT25" s="243"/>
      <c r="MXU25" s="243"/>
      <c r="MXV25" s="243"/>
      <c r="MXW25" s="243"/>
      <c r="MXX25" s="243"/>
      <c r="MXY25" s="243"/>
      <c r="MXZ25" s="243"/>
      <c r="MYA25" s="243"/>
      <c r="MYB25" s="243"/>
      <c r="MYC25" s="243"/>
      <c r="MYD25" s="243"/>
      <c r="MYE25" s="243"/>
      <c r="MYF25" s="243"/>
      <c r="MYG25" s="243"/>
      <c r="MYH25" s="243"/>
      <c r="MYI25" s="243"/>
      <c r="MYJ25" s="243"/>
      <c r="MYK25" s="243"/>
      <c r="MYL25" s="243"/>
      <c r="MYM25" s="243"/>
      <c r="MYN25" s="243"/>
      <c r="MYO25" s="243"/>
      <c r="MYP25" s="243"/>
      <c r="MYQ25" s="243"/>
      <c r="MYR25" s="243"/>
      <c r="MYS25" s="243"/>
      <c r="MYT25" s="243"/>
      <c r="MYU25" s="243"/>
      <c r="MYV25" s="243"/>
      <c r="MYW25" s="243"/>
      <c r="MYX25" s="243"/>
      <c r="MYY25" s="243"/>
      <c r="MYZ25" s="243"/>
      <c r="MZA25" s="243"/>
      <c r="MZB25" s="243"/>
      <c r="MZC25" s="243"/>
      <c r="MZD25" s="243"/>
      <c r="MZE25" s="243"/>
      <c r="MZF25" s="243"/>
      <c r="MZG25" s="243"/>
      <c r="MZH25" s="243"/>
      <c r="MZI25" s="243"/>
      <c r="MZJ25" s="243"/>
      <c r="MZK25" s="243"/>
      <c r="MZL25" s="243"/>
      <c r="MZM25" s="243"/>
      <c r="MZN25" s="243"/>
      <c r="MZO25" s="243"/>
      <c r="MZP25" s="243"/>
      <c r="MZQ25" s="243"/>
      <c r="MZR25" s="243"/>
      <c r="MZS25" s="243"/>
      <c r="MZT25" s="243"/>
      <c r="MZU25" s="243"/>
      <c r="MZV25" s="243"/>
      <c r="MZW25" s="243"/>
      <c r="MZX25" s="243"/>
      <c r="MZY25" s="243"/>
      <c r="MZZ25" s="243"/>
      <c r="NAA25" s="243"/>
      <c r="NAB25" s="243"/>
      <c r="NAC25" s="243"/>
      <c r="NAD25" s="243"/>
      <c r="NAE25" s="243"/>
      <c r="NAF25" s="243"/>
      <c r="NAG25" s="243"/>
      <c r="NAH25" s="243"/>
      <c r="NAI25" s="243"/>
      <c r="NAJ25" s="243"/>
      <c r="NAK25" s="243"/>
      <c r="NAL25" s="243"/>
      <c r="NAM25" s="243"/>
      <c r="NAN25" s="243"/>
      <c r="NAO25" s="243"/>
      <c r="NAP25" s="243"/>
      <c r="NAQ25" s="243"/>
      <c r="NAR25" s="243"/>
      <c r="NAS25" s="243"/>
      <c r="NAT25" s="243"/>
      <c r="NAU25" s="243"/>
      <c r="NAV25" s="243"/>
      <c r="NAW25" s="243"/>
      <c r="NAX25" s="243"/>
      <c r="NAY25" s="243"/>
      <c r="NAZ25" s="243"/>
      <c r="NBA25" s="243"/>
      <c r="NBB25" s="243"/>
      <c r="NBC25" s="243"/>
      <c r="NBD25" s="243"/>
      <c r="NBE25" s="243"/>
      <c r="NBF25" s="243"/>
      <c r="NBG25" s="243"/>
      <c r="NBH25" s="243"/>
      <c r="NBI25" s="243"/>
      <c r="NBJ25" s="243"/>
      <c r="NBK25" s="243"/>
      <c r="NBL25" s="243"/>
      <c r="NBM25" s="243"/>
      <c r="NBN25" s="243"/>
      <c r="NBO25" s="243"/>
      <c r="NBP25" s="243"/>
      <c r="NBQ25" s="243"/>
      <c r="NBR25" s="243"/>
      <c r="NBS25" s="243"/>
      <c r="NBT25" s="243"/>
      <c r="NBU25" s="243"/>
      <c r="NBV25" s="243"/>
      <c r="NBW25" s="243"/>
      <c r="NBX25" s="243"/>
      <c r="NBY25" s="243"/>
      <c r="NBZ25" s="243"/>
      <c r="NCA25" s="243"/>
      <c r="NCB25" s="243"/>
      <c r="NCC25" s="243"/>
      <c r="NCD25" s="243"/>
      <c r="NCE25" s="243"/>
      <c r="NCF25" s="243"/>
      <c r="NCG25" s="243"/>
      <c r="NCH25" s="243"/>
      <c r="NCI25" s="243"/>
      <c r="NCJ25" s="243"/>
      <c r="NCK25" s="243"/>
      <c r="NCL25" s="243"/>
      <c r="NCM25" s="243"/>
      <c r="NCN25" s="243"/>
      <c r="NCO25" s="243"/>
      <c r="NCP25" s="243"/>
      <c r="NCQ25" s="243"/>
      <c r="NCR25" s="243"/>
      <c r="NCS25" s="243"/>
      <c r="NCT25" s="243"/>
      <c r="NCU25" s="243"/>
      <c r="NCV25" s="243"/>
      <c r="NCW25" s="243"/>
      <c r="NCX25" s="243"/>
      <c r="NCY25" s="243"/>
      <c r="NCZ25" s="243"/>
      <c r="NDA25" s="243"/>
      <c r="NDB25" s="243"/>
      <c r="NDC25" s="243"/>
      <c r="NDD25" s="243"/>
      <c r="NDE25" s="243"/>
      <c r="NDF25" s="243"/>
      <c r="NDG25" s="243"/>
      <c r="NDH25" s="243"/>
      <c r="NDI25" s="243"/>
      <c r="NDJ25" s="243"/>
      <c r="NDK25" s="243"/>
      <c r="NDL25" s="243"/>
      <c r="NDM25" s="243"/>
      <c r="NDN25" s="243"/>
      <c r="NDO25" s="243"/>
      <c r="NDP25" s="243"/>
      <c r="NDQ25" s="243"/>
      <c r="NDR25" s="243"/>
      <c r="NDS25" s="243"/>
      <c r="NDT25" s="243"/>
      <c r="NDU25" s="243"/>
      <c r="NDV25" s="243"/>
      <c r="NDW25" s="243"/>
      <c r="NDX25" s="243"/>
      <c r="NDY25" s="243"/>
      <c r="NDZ25" s="243"/>
      <c r="NEA25" s="243"/>
      <c r="NEB25" s="243"/>
      <c r="NEC25" s="243"/>
      <c r="NED25" s="243"/>
      <c r="NEE25" s="243"/>
      <c r="NEF25" s="243"/>
      <c r="NEG25" s="243"/>
      <c r="NEH25" s="243"/>
      <c r="NEI25" s="243"/>
      <c r="NEJ25" s="243"/>
      <c r="NEK25" s="243"/>
      <c r="NEL25" s="243"/>
      <c r="NEM25" s="243"/>
      <c r="NEN25" s="243"/>
      <c r="NEO25" s="243"/>
      <c r="NEP25" s="243"/>
      <c r="NEQ25" s="243"/>
      <c r="NER25" s="243"/>
      <c r="NES25" s="243"/>
      <c r="NET25" s="243"/>
      <c r="NEU25" s="243"/>
      <c r="NEV25" s="243"/>
      <c r="NEW25" s="243"/>
      <c r="NEX25" s="243"/>
      <c r="NEY25" s="243"/>
      <c r="NEZ25" s="243"/>
      <c r="NFA25" s="243"/>
      <c r="NFB25" s="243"/>
      <c r="NFC25" s="243"/>
      <c r="NFD25" s="243"/>
      <c r="NFE25" s="243"/>
      <c r="NFF25" s="243"/>
      <c r="NFG25" s="243"/>
      <c r="NFH25" s="243"/>
      <c r="NFI25" s="243"/>
      <c r="NFJ25" s="243"/>
      <c r="NFK25" s="243"/>
      <c r="NFL25" s="243"/>
      <c r="NFM25" s="243"/>
      <c r="NFN25" s="243"/>
      <c r="NFO25" s="243"/>
      <c r="NFP25" s="243"/>
      <c r="NFQ25" s="243"/>
      <c r="NFR25" s="243"/>
      <c r="NFS25" s="243"/>
      <c r="NFT25" s="243"/>
      <c r="NFU25" s="243"/>
      <c r="NFV25" s="243"/>
      <c r="NFW25" s="243"/>
      <c r="NFX25" s="243"/>
      <c r="NFY25" s="243"/>
      <c r="NFZ25" s="243"/>
      <c r="NGA25" s="243"/>
      <c r="NGB25" s="243"/>
      <c r="NGC25" s="243"/>
      <c r="NGD25" s="243"/>
      <c r="NGE25" s="243"/>
      <c r="NGF25" s="243"/>
      <c r="NGG25" s="243"/>
      <c r="NGH25" s="243"/>
      <c r="NGI25" s="243"/>
      <c r="NGJ25" s="243"/>
      <c r="NGK25" s="243"/>
      <c r="NGL25" s="243"/>
      <c r="NGM25" s="243"/>
      <c r="NGN25" s="243"/>
      <c r="NGO25" s="243"/>
      <c r="NGP25" s="243"/>
      <c r="NGQ25" s="243"/>
      <c r="NGR25" s="243"/>
      <c r="NGS25" s="243"/>
      <c r="NGT25" s="243"/>
      <c r="NGU25" s="243"/>
      <c r="NGV25" s="243"/>
      <c r="NGW25" s="243"/>
      <c r="NGX25" s="243"/>
      <c r="NGY25" s="243"/>
      <c r="NGZ25" s="243"/>
      <c r="NHA25" s="243"/>
      <c r="NHB25" s="243"/>
      <c r="NHC25" s="243"/>
      <c r="NHD25" s="243"/>
      <c r="NHE25" s="243"/>
      <c r="NHF25" s="243"/>
      <c r="NHG25" s="243"/>
      <c r="NHH25" s="243"/>
      <c r="NHI25" s="243"/>
      <c r="NHJ25" s="243"/>
      <c r="NHK25" s="243"/>
      <c r="NHL25" s="243"/>
      <c r="NHM25" s="243"/>
      <c r="NHN25" s="243"/>
      <c r="NHO25" s="243"/>
      <c r="NHP25" s="243"/>
      <c r="NHQ25" s="243"/>
      <c r="NHR25" s="243"/>
      <c r="NHS25" s="243"/>
      <c r="NHT25" s="243"/>
      <c r="NHU25" s="243"/>
      <c r="NHV25" s="243"/>
      <c r="NHW25" s="243"/>
      <c r="NHX25" s="243"/>
      <c r="NHY25" s="243"/>
      <c r="NHZ25" s="243"/>
      <c r="NIA25" s="243"/>
      <c r="NIB25" s="243"/>
      <c r="NIC25" s="243"/>
      <c r="NID25" s="243"/>
      <c r="NIE25" s="243"/>
      <c r="NIF25" s="243"/>
      <c r="NIG25" s="243"/>
      <c r="NIH25" s="243"/>
      <c r="NII25" s="243"/>
      <c r="NIJ25" s="243"/>
      <c r="NIK25" s="243"/>
      <c r="NIL25" s="243"/>
      <c r="NIM25" s="243"/>
      <c r="NIN25" s="243"/>
      <c r="NIO25" s="243"/>
      <c r="NIP25" s="243"/>
      <c r="NIQ25" s="243"/>
      <c r="NIR25" s="243"/>
      <c r="NIS25" s="243"/>
      <c r="NIT25" s="243"/>
      <c r="NIU25" s="243"/>
      <c r="NIV25" s="243"/>
      <c r="NIW25" s="243"/>
      <c r="NIX25" s="243"/>
      <c r="NIY25" s="243"/>
      <c r="NIZ25" s="243"/>
      <c r="NJA25" s="243"/>
      <c r="NJB25" s="243"/>
      <c r="NJC25" s="243"/>
      <c r="NJD25" s="243"/>
      <c r="NJE25" s="243"/>
      <c r="NJF25" s="243"/>
      <c r="NJG25" s="243"/>
      <c r="NJH25" s="243"/>
      <c r="NJI25" s="243"/>
      <c r="NJJ25" s="243"/>
      <c r="NJK25" s="243"/>
      <c r="NJL25" s="243"/>
      <c r="NJM25" s="243"/>
      <c r="NJN25" s="243"/>
      <c r="NJO25" s="243"/>
      <c r="NJP25" s="243"/>
      <c r="NJQ25" s="243"/>
      <c r="NJR25" s="243"/>
      <c r="NJS25" s="243"/>
      <c r="NJT25" s="243"/>
      <c r="NJU25" s="243"/>
      <c r="NJV25" s="243"/>
      <c r="NJW25" s="243"/>
      <c r="NJX25" s="243"/>
      <c r="NJY25" s="243"/>
      <c r="NJZ25" s="243"/>
      <c r="NKA25" s="243"/>
      <c r="NKB25" s="243"/>
      <c r="NKC25" s="243"/>
      <c r="NKD25" s="243"/>
      <c r="NKE25" s="243"/>
      <c r="NKF25" s="243"/>
      <c r="NKG25" s="243"/>
      <c r="NKH25" s="243"/>
      <c r="NKI25" s="243"/>
      <c r="NKJ25" s="243"/>
      <c r="NKK25" s="243"/>
      <c r="NKL25" s="243"/>
      <c r="NKM25" s="243"/>
      <c r="NKN25" s="243"/>
      <c r="NKO25" s="243"/>
      <c r="NKP25" s="243"/>
      <c r="NKQ25" s="243"/>
      <c r="NKR25" s="243"/>
      <c r="NKS25" s="243"/>
      <c r="NKT25" s="243"/>
      <c r="NKU25" s="243"/>
      <c r="NKV25" s="243"/>
      <c r="NKW25" s="243"/>
      <c r="NKX25" s="243"/>
      <c r="NKY25" s="243"/>
      <c r="NKZ25" s="243"/>
      <c r="NLA25" s="243"/>
      <c r="NLB25" s="243"/>
      <c r="NLC25" s="243"/>
      <c r="NLD25" s="243"/>
      <c r="NLE25" s="243"/>
      <c r="NLF25" s="243"/>
      <c r="NLG25" s="243"/>
      <c r="NLH25" s="243"/>
      <c r="NLI25" s="243"/>
      <c r="NLJ25" s="243"/>
      <c r="NLK25" s="243"/>
      <c r="NLL25" s="243"/>
      <c r="NLM25" s="243"/>
      <c r="NLN25" s="243"/>
      <c r="NLO25" s="243"/>
      <c r="NLP25" s="243"/>
      <c r="NLQ25" s="243"/>
      <c r="NLR25" s="243"/>
      <c r="NLS25" s="243"/>
      <c r="NLT25" s="243"/>
      <c r="NLU25" s="243"/>
      <c r="NLV25" s="243"/>
      <c r="NLW25" s="243"/>
      <c r="NLX25" s="243"/>
      <c r="NLY25" s="243"/>
      <c r="NLZ25" s="243"/>
      <c r="NMA25" s="243"/>
      <c r="NMB25" s="243"/>
      <c r="NMC25" s="243"/>
      <c r="NMD25" s="243"/>
      <c r="NME25" s="243"/>
      <c r="NMF25" s="243"/>
      <c r="NMG25" s="243"/>
      <c r="NMH25" s="243"/>
      <c r="NMI25" s="243"/>
      <c r="NMJ25" s="243"/>
      <c r="NMK25" s="243"/>
      <c r="NML25" s="243"/>
      <c r="NMM25" s="243"/>
      <c r="NMN25" s="243"/>
      <c r="NMO25" s="243"/>
      <c r="NMP25" s="243"/>
      <c r="NMQ25" s="243"/>
      <c r="NMR25" s="243"/>
      <c r="NMS25" s="243"/>
      <c r="NMT25" s="243"/>
      <c r="NMU25" s="243"/>
      <c r="NMV25" s="243"/>
      <c r="NMW25" s="243"/>
      <c r="NMX25" s="243"/>
      <c r="NMY25" s="243"/>
      <c r="NMZ25" s="243"/>
      <c r="NNA25" s="243"/>
      <c r="NNB25" s="243"/>
      <c r="NNC25" s="243"/>
      <c r="NND25" s="243"/>
      <c r="NNE25" s="243"/>
      <c r="NNF25" s="243"/>
      <c r="NNG25" s="243"/>
      <c r="NNH25" s="243"/>
      <c r="NNI25" s="243"/>
      <c r="NNJ25" s="243"/>
      <c r="NNK25" s="243"/>
      <c r="NNL25" s="243"/>
      <c r="NNM25" s="243"/>
      <c r="NNN25" s="243"/>
      <c r="NNO25" s="243"/>
      <c r="NNP25" s="243"/>
      <c r="NNQ25" s="243"/>
      <c r="NNR25" s="243"/>
      <c r="NNS25" s="243"/>
      <c r="NNT25" s="243"/>
      <c r="NNU25" s="243"/>
      <c r="NNV25" s="243"/>
      <c r="NNW25" s="243"/>
      <c r="NNX25" s="243"/>
      <c r="NNY25" s="243"/>
      <c r="NNZ25" s="243"/>
      <c r="NOA25" s="243"/>
      <c r="NOB25" s="243"/>
      <c r="NOC25" s="243"/>
      <c r="NOD25" s="243"/>
      <c r="NOE25" s="243"/>
      <c r="NOF25" s="243"/>
      <c r="NOG25" s="243"/>
      <c r="NOH25" s="243"/>
      <c r="NOI25" s="243"/>
      <c r="NOJ25" s="243"/>
      <c r="NOK25" s="243"/>
      <c r="NOL25" s="243"/>
      <c r="NOM25" s="243"/>
      <c r="NON25" s="243"/>
      <c r="NOO25" s="243"/>
      <c r="NOP25" s="243"/>
      <c r="NOQ25" s="243"/>
      <c r="NOR25" s="243"/>
      <c r="NOS25" s="243"/>
      <c r="NOT25" s="243"/>
      <c r="NOU25" s="243"/>
      <c r="NOV25" s="243"/>
      <c r="NOW25" s="243"/>
      <c r="NOX25" s="243"/>
      <c r="NOY25" s="243"/>
      <c r="NOZ25" s="243"/>
      <c r="NPA25" s="243"/>
      <c r="NPB25" s="243"/>
      <c r="NPC25" s="243"/>
      <c r="NPD25" s="243"/>
      <c r="NPE25" s="243"/>
      <c r="NPF25" s="243"/>
      <c r="NPG25" s="243"/>
      <c r="NPH25" s="243"/>
      <c r="NPI25" s="243"/>
      <c r="NPJ25" s="243"/>
      <c r="NPK25" s="243"/>
      <c r="NPL25" s="243"/>
      <c r="NPM25" s="243"/>
      <c r="NPN25" s="243"/>
      <c r="NPO25" s="243"/>
      <c r="NPP25" s="243"/>
      <c r="NPQ25" s="243"/>
      <c r="NPR25" s="243"/>
      <c r="NPS25" s="243"/>
      <c r="NPT25" s="243"/>
      <c r="NPU25" s="243"/>
      <c r="NPV25" s="243"/>
      <c r="NPW25" s="243"/>
      <c r="NPX25" s="243"/>
      <c r="NPY25" s="243"/>
      <c r="NPZ25" s="243"/>
      <c r="NQA25" s="243"/>
      <c r="NQB25" s="243"/>
      <c r="NQC25" s="243"/>
      <c r="NQD25" s="243"/>
      <c r="NQE25" s="243"/>
      <c r="NQF25" s="243"/>
      <c r="NQG25" s="243"/>
      <c r="NQH25" s="243"/>
      <c r="NQI25" s="243"/>
      <c r="NQJ25" s="243"/>
      <c r="NQK25" s="243"/>
      <c r="NQL25" s="243"/>
      <c r="NQM25" s="243"/>
      <c r="NQN25" s="243"/>
      <c r="NQO25" s="243"/>
      <c r="NQP25" s="243"/>
      <c r="NQQ25" s="243"/>
      <c r="NQR25" s="243"/>
      <c r="NQS25" s="243"/>
      <c r="NQT25" s="243"/>
      <c r="NQU25" s="243"/>
      <c r="NQV25" s="243"/>
      <c r="NQW25" s="243"/>
      <c r="NQX25" s="243"/>
      <c r="NQY25" s="243"/>
      <c r="NQZ25" s="243"/>
      <c r="NRA25" s="243"/>
      <c r="NRB25" s="243"/>
      <c r="NRC25" s="243"/>
      <c r="NRD25" s="243"/>
      <c r="NRE25" s="243"/>
      <c r="NRF25" s="243"/>
      <c r="NRG25" s="243"/>
      <c r="NRH25" s="243"/>
      <c r="NRI25" s="243"/>
      <c r="NRJ25" s="243"/>
      <c r="NRK25" s="243"/>
      <c r="NRL25" s="243"/>
      <c r="NRM25" s="243"/>
      <c r="NRN25" s="243"/>
      <c r="NRO25" s="243"/>
      <c r="NRP25" s="243"/>
      <c r="NRQ25" s="243"/>
      <c r="NRR25" s="243"/>
      <c r="NRS25" s="243"/>
      <c r="NRT25" s="243"/>
      <c r="NRU25" s="243"/>
      <c r="NRV25" s="243"/>
      <c r="NRW25" s="243"/>
      <c r="NRX25" s="243"/>
      <c r="NRY25" s="243"/>
      <c r="NRZ25" s="243"/>
      <c r="NSA25" s="243"/>
      <c r="NSB25" s="243"/>
      <c r="NSC25" s="243"/>
      <c r="NSD25" s="243"/>
      <c r="NSE25" s="243"/>
      <c r="NSF25" s="243"/>
      <c r="NSG25" s="243"/>
      <c r="NSH25" s="243"/>
      <c r="NSI25" s="243"/>
      <c r="NSJ25" s="243"/>
      <c r="NSK25" s="243"/>
      <c r="NSL25" s="243"/>
      <c r="NSM25" s="243"/>
      <c r="NSN25" s="243"/>
      <c r="NSO25" s="243"/>
      <c r="NSP25" s="243"/>
      <c r="NSQ25" s="243"/>
      <c r="NSR25" s="243"/>
      <c r="NSS25" s="243"/>
      <c r="NST25" s="243"/>
      <c r="NSU25" s="243"/>
      <c r="NSV25" s="243"/>
      <c r="NSW25" s="243"/>
      <c r="NSX25" s="243"/>
      <c r="NSY25" s="243"/>
      <c r="NSZ25" s="243"/>
      <c r="NTA25" s="243"/>
      <c r="NTB25" s="243"/>
      <c r="NTC25" s="243"/>
      <c r="NTD25" s="243"/>
      <c r="NTE25" s="243"/>
      <c r="NTF25" s="243"/>
      <c r="NTG25" s="243"/>
      <c r="NTH25" s="243"/>
      <c r="NTI25" s="243"/>
      <c r="NTJ25" s="243"/>
      <c r="NTK25" s="243"/>
      <c r="NTL25" s="243"/>
      <c r="NTM25" s="243"/>
      <c r="NTN25" s="243"/>
      <c r="NTO25" s="243"/>
      <c r="NTP25" s="243"/>
      <c r="NTQ25" s="243"/>
      <c r="NTR25" s="243"/>
      <c r="NTS25" s="243"/>
      <c r="NTT25" s="243"/>
      <c r="NTU25" s="243"/>
      <c r="NTV25" s="243"/>
      <c r="NTW25" s="243"/>
      <c r="NTX25" s="243"/>
      <c r="NTY25" s="243"/>
      <c r="NTZ25" s="243"/>
      <c r="NUA25" s="243"/>
      <c r="NUB25" s="243"/>
      <c r="NUC25" s="243"/>
      <c r="NUD25" s="243"/>
      <c r="NUE25" s="243"/>
      <c r="NUF25" s="243"/>
      <c r="NUG25" s="243"/>
      <c r="NUH25" s="243"/>
      <c r="NUI25" s="243"/>
      <c r="NUJ25" s="243"/>
      <c r="NUK25" s="243"/>
      <c r="NUL25" s="243"/>
      <c r="NUM25" s="243"/>
      <c r="NUN25" s="243"/>
      <c r="NUO25" s="243"/>
      <c r="NUP25" s="243"/>
      <c r="NUQ25" s="243"/>
      <c r="NUR25" s="243"/>
      <c r="NUS25" s="243"/>
      <c r="NUT25" s="243"/>
      <c r="NUU25" s="243"/>
      <c r="NUV25" s="243"/>
      <c r="NUW25" s="243"/>
      <c r="NUX25" s="243"/>
      <c r="NUY25" s="243"/>
      <c r="NUZ25" s="243"/>
      <c r="NVA25" s="243"/>
      <c r="NVB25" s="243"/>
      <c r="NVC25" s="243"/>
      <c r="NVD25" s="243"/>
      <c r="NVE25" s="243"/>
      <c r="NVF25" s="243"/>
      <c r="NVG25" s="243"/>
      <c r="NVH25" s="243"/>
      <c r="NVI25" s="243"/>
      <c r="NVJ25" s="243"/>
      <c r="NVK25" s="243"/>
      <c r="NVL25" s="243"/>
      <c r="NVM25" s="243"/>
      <c r="NVN25" s="243"/>
      <c r="NVO25" s="243"/>
      <c r="NVP25" s="243"/>
      <c r="NVQ25" s="243"/>
      <c r="NVR25" s="243"/>
      <c r="NVS25" s="243"/>
      <c r="NVT25" s="243"/>
      <c r="NVU25" s="243"/>
      <c r="NVV25" s="243"/>
      <c r="NVW25" s="243"/>
      <c r="NVX25" s="243"/>
      <c r="NVY25" s="243"/>
      <c r="NVZ25" s="243"/>
      <c r="NWA25" s="243"/>
      <c r="NWB25" s="243"/>
      <c r="NWC25" s="243"/>
      <c r="NWD25" s="243"/>
      <c r="NWE25" s="243"/>
      <c r="NWF25" s="243"/>
      <c r="NWG25" s="243"/>
      <c r="NWH25" s="243"/>
      <c r="NWI25" s="243"/>
      <c r="NWJ25" s="243"/>
      <c r="NWK25" s="243"/>
      <c r="NWL25" s="243"/>
      <c r="NWM25" s="243"/>
      <c r="NWN25" s="243"/>
      <c r="NWO25" s="243"/>
      <c r="NWP25" s="243"/>
      <c r="NWQ25" s="243"/>
      <c r="NWR25" s="243"/>
      <c r="NWS25" s="243"/>
      <c r="NWT25" s="243"/>
      <c r="NWU25" s="243"/>
      <c r="NWV25" s="243"/>
      <c r="NWW25" s="243"/>
      <c r="NWX25" s="243"/>
      <c r="NWY25" s="243"/>
      <c r="NWZ25" s="243"/>
      <c r="NXA25" s="243"/>
      <c r="NXB25" s="243"/>
      <c r="NXC25" s="243"/>
      <c r="NXD25" s="243"/>
      <c r="NXE25" s="243"/>
      <c r="NXF25" s="243"/>
      <c r="NXG25" s="243"/>
      <c r="NXH25" s="243"/>
      <c r="NXI25" s="243"/>
      <c r="NXJ25" s="243"/>
      <c r="NXK25" s="243"/>
      <c r="NXL25" s="243"/>
      <c r="NXM25" s="243"/>
      <c r="NXN25" s="243"/>
      <c r="NXO25" s="243"/>
      <c r="NXP25" s="243"/>
      <c r="NXQ25" s="243"/>
      <c r="NXR25" s="243"/>
      <c r="NXS25" s="243"/>
      <c r="NXT25" s="243"/>
      <c r="NXU25" s="243"/>
      <c r="NXV25" s="243"/>
      <c r="NXW25" s="243"/>
      <c r="NXX25" s="243"/>
      <c r="NXY25" s="243"/>
      <c r="NXZ25" s="243"/>
      <c r="NYA25" s="243"/>
      <c r="NYB25" s="243"/>
      <c r="NYC25" s="243"/>
      <c r="NYD25" s="243"/>
      <c r="NYE25" s="243"/>
      <c r="NYF25" s="243"/>
      <c r="NYG25" s="243"/>
      <c r="NYH25" s="243"/>
      <c r="NYI25" s="243"/>
      <c r="NYJ25" s="243"/>
      <c r="NYK25" s="243"/>
      <c r="NYL25" s="243"/>
      <c r="NYM25" s="243"/>
      <c r="NYN25" s="243"/>
      <c r="NYO25" s="243"/>
      <c r="NYP25" s="243"/>
      <c r="NYQ25" s="243"/>
      <c r="NYR25" s="243"/>
      <c r="NYS25" s="243"/>
      <c r="NYT25" s="243"/>
      <c r="NYU25" s="243"/>
      <c r="NYV25" s="243"/>
      <c r="NYW25" s="243"/>
      <c r="NYX25" s="243"/>
      <c r="NYY25" s="243"/>
      <c r="NYZ25" s="243"/>
      <c r="NZA25" s="243"/>
      <c r="NZB25" s="243"/>
      <c r="NZC25" s="243"/>
      <c r="NZD25" s="243"/>
      <c r="NZE25" s="243"/>
      <c r="NZF25" s="243"/>
      <c r="NZG25" s="243"/>
      <c r="NZH25" s="243"/>
      <c r="NZI25" s="243"/>
      <c r="NZJ25" s="243"/>
      <c r="NZK25" s="243"/>
      <c r="NZL25" s="243"/>
      <c r="NZM25" s="243"/>
      <c r="NZN25" s="243"/>
      <c r="NZO25" s="243"/>
      <c r="NZP25" s="243"/>
      <c r="NZQ25" s="243"/>
      <c r="NZR25" s="243"/>
      <c r="NZS25" s="243"/>
      <c r="NZT25" s="243"/>
      <c r="NZU25" s="243"/>
      <c r="NZV25" s="243"/>
      <c r="NZW25" s="243"/>
      <c r="NZX25" s="243"/>
      <c r="NZY25" s="243"/>
      <c r="NZZ25" s="243"/>
      <c r="OAA25" s="243"/>
      <c r="OAB25" s="243"/>
      <c r="OAC25" s="243"/>
      <c r="OAD25" s="243"/>
      <c r="OAE25" s="243"/>
      <c r="OAF25" s="243"/>
      <c r="OAG25" s="243"/>
      <c r="OAH25" s="243"/>
      <c r="OAI25" s="243"/>
      <c r="OAJ25" s="243"/>
      <c r="OAK25" s="243"/>
      <c r="OAL25" s="243"/>
      <c r="OAM25" s="243"/>
      <c r="OAN25" s="243"/>
      <c r="OAO25" s="243"/>
      <c r="OAP25" s="243"/>
      <c r="OAQ25" s="243"/>
      <c r="OAR25" s="243"/>
      <c r="OAS25" s="243"/>
      <c r="OAT25" s="243"/>
      <c r="OAU25" s="243"/>
      <c r="OAV25" s="243"/>
      <c r="OAW25" s="243"/>
      <c r="OAX25" s="243"/>
      <c r="OAY25" s="243"/>
      <c r="OAZ25" s="243"/>
      <c r="OBA25" s="243"/>
      <c r="OBB25" s="243"/>
      <c r="OBC25" s="243"/>
      <c r="OBD25" s="243"/>
      <c r="OBE25" s="243"/>
      <c r="OBF25" s="243"/>
      <c r="OBG25" s="243"/>
      <c r="OBH25" s="243"/>
      <c r="OBI25" s="243"/>
      <c r="OBJ25" s="243"/>
      <c r="OBK25" s="243"/>
      <c r="OBL25" s="243"/>
      <c r="OBM25" s="243"/>
      <c r="OBN25" s="243"/>
      <c r="OBO25" s="243"/>
      <c r="OBP25" s="243"/>
      <c r="OBQ25" s="243"/>
      <c r="OBR25" s="243"/>
      <c r="OBS25" s="243"/>
      <c r="OBT25" s="243"/>
      <c r="OBU25" s="243"/>
      <c r="OBV25" s="243"/>
      <c r="OBW25" s="243"/>
      <c r="OBX25" s="243"/>
      <c r="OBY25" s="243"/>
      <c r="OBZ25" s="243"/>
      <c r="OCA25" s="243"/>
      <c r="OCB25" s="243"/>
      <c r="OCC25" s="243"/>
      <c r="OCD25" s="243"/>
      <c r="OCE25" s="243"/>
      <c r="OCF25" s="243"/>
      <c r="OCG25" s="243"/>
      <c r="OCH25" s="243"/>
      <c r="OCI25" s="243"/>
      <c r="OCJ25" s="243"/>
      <c r="OCK25" s="243"/>
      <c r="OCL25" s="243"/>
      <c r="OCM25" s="243"/>
      <c r="OCN25" s="243"/>
      <c r="OCO25" s="243"/>
      <c r="OCP25" s="243"/>
      <c r="OCQ25" s="243"/>
      <c r="OCR25" s="243"/>
      <c r="OCS25" s="243"/>
      <c r="OCT25" s="243"/>
      <c r="OCU25" s="243"/>
      <c r="OCV25" s="243"/>
      <c r="OCW25" s="243"/>
      <c r="OCX25" s="243"/>
      <c r="OCY25" s="243"/>
      <c r="OCZ25" s="243"/>
      <c r="ODA25" s="243"/>
      <c r="ODB25" s="243"/>
      <c r="ODC25" s="243"/>
      <c r="ODD25" s="243"/>
      <c r="ODE25" s="243"/>
      <c r="ODF25" s="243"/>
      <c r="ODG25" s="243"/>
      <c r="ODH25" s="243"/>
      <c r="ODI25" s="243"/>
      <c r="ODJ25" s="243"/>
      <c r="ODK25" s="243"/>
      <c r="ODL25" s="243"/>
      <c r="ODM25" s="243"/>
      <c r="ODN25" s="243"/>
      <c r="ODO25" s="243"/>
      <c r="ODP25" s="243"/>
      <c r="ODQ25" s="243"/>
      <c r="ODR25" s="243"/>
      <c r="ODS25" s="243"/>
      <c r="ODT25" s="243"/>
      <c r="ODU25" s="243"/>
      <c r="ODV25" s="243"/>
      <c r="ODW25" s="243"/>
      <c r="ODX25" s="243"/>
      <c r="ODY25" s="243"/>
      <c r="ODZ25" s="243"/>
      <c r="OEA25" s="243"/>
      <c r="OEB25" s="243"/>
      <c r="OEC25" s="243"/>
      <c r="OED25" s="243"/>
      <c r="OEE25" s="243"/>
      <c r="OEF25" s="243"/>
      <c r="OEG25" s="243"/>
      <c r="OEH25" s="243"/>
      <c r="OEI25" s="243"/>
      <c r="OEJ25" s="243"/>
      <c r="OEK25" s="243"/>
      <c r="OEL25" s="243"/>
      <c r="OEM25" s="243"/>
      <c r="OEN25" s="243"/>
      <c r="OEO25" s="243"/>
      <c r="OEP25" s="243"/>
      <c r="OEQ25" s="243"/>
      <c r="OER25" s="243"/>
      <c r="OES25" s="243"/>
      <c r="OET25" s="243"/>
      <c r="OEU25" s="243"/>
      <c r="OEV25" s="243"/>
      <c r="OEW25" s="243"/>
      <c r="OEX25" s="243"/>
      <c r="OEY25" s="243"/>
      <c r="OEZ25" s="243"/>
      <c r="OFA25" s="243"/>
      <c r="OFB25" s="243"/>
      <c r="OFC25" s="243"/>
      <c r="OFD25" s="243"/>
      <c r="OFE25" s="243"/>
      <c r="OFF25" s="243"/>
      <c r="OFG25" s="243"/>
      <c r="OFH25" s="243"/>
      <c r="OFI25" s="243"/>
      <c r="OFJ25" s="243"/>
      <c r="OFK25" s="243"/>
      <c r="OFL25" s="243"/>
      <c r="OFM25" s="243"/>
      <c r="OFN25" s="243"/>
      <c r="OFO25" s="243"/>
      <c r="OFP25" s="243"/>
      <c r="OFQ25" s="243"/>
      <c r="OFR25" s="243"/>
      <c r="OFS25" s="243"/>
      <c r="OFT25" s="243"/>
      <c r="OFU25" s="243"/>
      <c r="OFV25" s="243"/>
      <c r="OFW25" s="243"/>
      <c r="OFX25" s="243"/>
      <c r="OFY25" s="243"/>
      <c r="OFZ25" s="243"/>
      <c r="OGA25" s="243"/>
      <c r="OGB25" s="243"/>
      <c r="OGC25" s="243"/>
      <c r="OGD25" s="243"/>
      <c r="OGE25" s="243"/>
      <c r="OGF25" s="243"/>
      <c r="OGG25" s="243"/>
      <c r="OGH25" s="243"/>
      <c r="OGI25" s="243"/>
      <c r="OGJ25" s="243"/>
      <c r="OGK25" s="243"/>
      <c r="OGL25" s="243"/>
      <c r="OGM25" s="243"/>
      <c r="OGN25" s="243"/>
      <c r="OGO25" s="243"/>
      <c r="OGP25" s="243"/>
      <c r="OGQ25" s="243"/>
      <c r="OGR25" s="243"/>
      <c r="OGS25" s="243"/>
      <c r="OGT25" s="243"/>
      <c r="OGU25" s="243"/>
      <c r="OGV25" s="243"/>
      <c r="OGW25" s="243"/>
      <c r="OGX25" s="243"/>
      <c r="OGY25" s="243"/>
      <c r="OGZ25" s="243"/>
      <c r="OHA25" s="243"/>
      <c r="OHB25" s="243"/>
      <c r="OHC25" s="243"/>
      <c r="OHD25" s="243"/>
      <c r="OHE25" s="243"/>
      <c r="OHF25" s="243"/>
      <c r="OHG25" s="243"/>
      <c r="OHH25" s="243"/>
      <c r="OHI25" s="243"/>
      <c r="OHJ25" s="243"/>
      <c r="OHK25" s="243"/>
      <c r="OHL25" s="243"/>
      <c r="OHM25" s="243"/>
      <c r="OHN25" s="243"/>
      <c r="OHO25" s="243"/>
      <c r="OHP25" s="243"/>
      <c r="OHQ25" s="243"/>
      <c r="OHR25" s="243"/>
      <c r="OHS25" s="243"/>
      <c r="OHT25" s="243"/>
      <c r="OHU25" s="243"/>
      <c r="OHV25" s="243"/>
      <c r="OHW25" s="243"/>
      <c r="OHX25" s="243"/>
      <c r="OHY25" s="243"/>
      <c r="OHZ25" s="243"/>
      <c r="OIA25" s="243"/>
      <c r="OIB25" s="243"/>
      <c r="OIC25" s="243"/>
      <c r="OID25" s="243"/>
      <c r="OIE25" s="243"/>
      <c r="OIF25" s="243"/>
      <c r="OIG25" s="243"/>
      <c r="OIH25" s="243"/>
      <c r="OII25" s="243"/>
      <c r="OIJ25" s="243"/>
      <c r="OIK25" s="243"/>
      <c r="OIL25" s="243"/>
      <c r="OIM25" s="243"/>
      <c r="OIN25" s="243"/>
      <c r="OIO25" s="243"/>
      <c r="OIP25" s="243"/>
      <c r="OIQ25" s="243"/>
      <c r="OIR25" s="243"/>
      <c r="OIS25" s="243"/>
      <c r="OIT25" s="243"/>
      <c r="OIU25" s="243"/>
      <c r="OIV25" s="243"/>
      <c r="OIW25" s="243"/>
      <c r="OIX25" s="243"/>
      <c r="OIY25" s="243"/>
      <c r="OIZ25" s="243"/>
      <c r="OJA25" s="243"/>
      <c r="OJB25" s="243"/>
      <c r="OJC25" s="243"/>
      <c r="OJD25" s="243"/>
      <c r="OJE25" s="243"/>
      <c r="OJF25" s="243"/>
      <c r="OJG25" s="243"/>
      <c r="OJH25" s="243"/>
      <c r="OJI25" s="243"/>
      <c r="OJJ25" s="243"/>
      <c r="OJK25" s="243"/>
      <c r="OJL25" s="243"/>
      <c r="OJM25" s="243"/>
      <c r="OJN25" s="243"/>
      <c r="OJO25" s="243"/>
      <c r="OJP25" s="243"/>
      <c r="OJQ25" s="243"/>
      <c r="OJR25" s="243"/>
      <c r="OJS25" s="243"/>
      <c r="OJT25" s="243"/>
      <c r="OJU25" s="243"/>
      <c r="OJV25" s="243"/>
      <c r="OJW25" s="243"/>
      <c r="OJX25" s="243"/>
      <c r="OJY25" s="243"/>
      <c r="OJZ25" s="243"/>
      <c r="OKA25" s="243"/>
      <c r="OKB25" s="243"/>
      <c r="OKC25" s="243"/>
      <c r="OKD25" s="243"/>
      <c r="OKE25" s="243"/>
      <c r="OKF25" s="243"/>
      <c r="OKG25" s="243"/>
      <c r="OKH25" s="243"/>
      <c r="OKI25" s="243"/>
      <c r="OKJ25" s="243"/>
      <c r="OKK25" s="243"/>
      <c r="OKL25" s="243"/>
      <c r="OKM25" s="243"/>
      <c r="OKN25" s="243"/>
      <c r="OKO25" s="243"/>
      <c r="OKP25" s="243"/>
      <c r="OKQ25" s="243"/>
      <c r="OKR25" s="243"/>
      <c r="OKS25" s="243"/>
      <c r="OKT25" s="243"/>
      <c r="OKU25" s="243"/>
      <c r="OKV25" s="243"/>
      <c r="OKW25" s="243"/>
      <c r="OKX25" s="243"/>
      <c r="OKY25" s="243"/>
      <c r="OKZ25" s="243"/>
      <c r="OLA25" s="243"/>
      <c r="OLB25" s="243"/>
      <c r="OLC25" s="243"/>
      <c r="OLD25" s="243"/>
      <c r="OLE25" s="243"/>
      <c r="OLF25" s="243"/>
      <c r="OLG25" s="243"/>
      <c r="OLH25" s="243"/>
      <c r="OLI25" s="243"/>
      <c r="OLJ25" s="243"/>
      <c r="OLK25" s="243"/>
      <c r="OLL25" s="243"/>
      <c r="OLM25" s="243"/>
      <c r="OLN25" s="243"/>
      <c r="OLO25" s="243"/>
      <c r="OLP25" s="243"/>
      <c r="OLQ25" s="243"/>
      <c r="OLR25" s="243"/>
      <c r="OLS25" s="243"/>
      <c r="OLT25" s="243"/>
      <c r="OLU25" s="243"/>
      <c r="OLV25" s="243"/>
      <c r="OLW25" s="243"/>
      <c r="OLX25" s="243"/>
      <c r="OLY25" s="243"/>
      <c r="OLZ25" s="243"/>
      <c r="OMA25" s="243"/>
      <c r="OMB25" s="243"/>
      <c r="OMC25" s="243"/>
      <c r="OMD25" s="243"/>
      <c r="OME25" s="243"/>
      <c r="OMF25" s="243"/>
      <c r="OMG25" s="243"/>
      <c r="OMH25" s="243"/>
      <c r="OMI25" s="243"/>
      <c r="OMJ25" s="243"/>
      <c r="OMK25" s="243"/>
      <c r="OML25" s="243"/>
      <c r="OMM25" s="243"/>
      <c r="OMN25" s="243"/>
      <c r="OMO25" s="243"/>
      <c r="OMP25" s="243"/>
      <c r="OMQ25" s="243"/>
      <c r="OMR25" s="243"/>
      <c r="OMS25" s="243"/>
      <c r="OMT25" s="243"/>
      <c r="OMU25" s="243"/>
      <c r="OMV25" s="243"/>
      <c r="OMW25" s="243"/>
      <c r="OMX25" s="243"/>
      <c r="OMY25" s="243"/>
      <c r="OMZ25" s="243"/>
      <c r="ONA25" s="243"/>
      <c r="ONB25" s="243"/>
      <c r="ONC25" s="243"/>
      <c r="OND25" s="243"/>
      <c r="ONE25" s="243"/>
      <c r="ONF25" s="243"/>
      <c r="ONG25" s="243"/>
      <c r="ONH25" s="243"/>
      <c r="ONI25" s="243"/>
      <c r="ONJ25" s="243"/>
      <c r="ONK25" s="243"/>
      <c r="ONL25" s="243"/>
      <c r="ONM25" s="243"/>
      <c r="ONN25" s="243"/>
      <c r="ONO25" s="243"/>
      <c r="ONP25" s="243"/>
      <c r="ONQ25" s="243"/>
      <c r="ONR25" s="243"/>
      <c r="ONS25" s="243"/>
      <c r="ONT25" s="243"/>
      <c r="ONU25" s="243"/>
      <c r="ONV25" s="243"/>
      <c r="ONW25" s="243"/>
      <c r="ONX25" s="243"/>
      <c r="ONY25" s="243"/>
      <c r="ONZ25" s="243"/>
      <c r="OOA25" s="243"/>
      <c r="OOB25" s="243"/>
      <c r="OOC25" s="243"/>
      <c r="OOD25" s="243"/>
      <c r="OOE25" s="243"/>
      <c r="OOF25" s="243"/>
      <c r="OOG25" s="243"/>
      <c r="OOH25" s="243"/>
      <c r="OOI25" s="243"/>
      <c r="OOJ25" s="243"/>
      <c r="OOK25" s="243"/>
      <c r="OOL25" s="243"/>
      <c r="OOM25" s="243"/>
      <c r="OON25" s="243"/>
      <c r="OOO25" s="243"/>
      <c r="OOP25" s="243"/>
      <c r="OOQ25" s="243"/>
      <c r="OOR25" s="243"/>
      <c r="OOS25" s="243"/>
      <c r="OOT25" s="243"/>
      <c r="OOU25" s="243"/>
      <c r="OOV25" s="243"/>
      <c r="OOW25" s="243"/>
      <c r="OOX25" s="243"/>
      <c r="OOY25" s="243"/>
      <c r="OOZ25" s="243"/>
      <c r="OPA25" s="243"/>
      <c r="OPB25" s="243"/>
      <c r="OPC25" s="243"/>
      <c r="OPD25" s="243"/>
      <c r="OPE25" s="243"/>
      <c r="OPF25" s="243"/>
      <c r="OPG25" s="243"/>
      <c r="OPH25" s="243"/>
      <c r="OPI25" s="243"/>
      <c r="OPJ25" s="243"/>
      <c r="OPK25" s="243"/>
      <c r="OPL25" s="243"/>
      <c r="OPM25" s="243"/>
      <c r="OPN25" s="243"/>
      <c r="OPO25" s="243"/>
      <c r="OPP25" s="243"/>
      <c r="OPQ25" s="243"/>
      <c r="OPR25" s="243"/>
      <c r="OPS25" s="243"/>
      <c r="OPT25" s="243"/>
      <c r="OPU25" s="243"/>
      <c r="OPV25" s="243"/>
      <c r="OPW25" s="243"/>
      <c r="OPX25" s="243"/>
      <c r="OPY25" s="243"/>
      <c r="OPZ25" s="243"/>
      <c r="OQA25" s="243"/>
      <c r="OQB25" s="243"/>
      <c r="OQC25" s="243"/>
      <c r="OQD25" s="243"/>
      <c r="OQE25" s="243"/>
      <c r="OQF25" s="243"/>
      <c r="OQG25" s="243"/>
      <c r="OQH25" s="243"/>
      <c r="OQI25" s="243"/>
      <c r="OQJ25" s="243"/>
      <c r="OQK25" s="243"/>
      <c r="OQL25" s="243"/>
      <c r="OQM25" s="243"/>
      <c r="OQN25" s="243"/>
      <c r="OQO25" s="243"/>
      <c r="OQP25" s="243"/>
      <c r="OQQ25" s="243"/>
      <c r="OQR25" s="243"/>
      <c r="OQS25" s="243"/>
      <c r="OQT25" s="243"/>
      <c r="OQU25" s="243"/>
      <c r="OQV25" s="243"/>
      <c r="OQW25" s="243"/>
      <c r="OQX25" s="243"/>
      <c r="OQY25" s="243"/>
      <c r="OQZ25" s="243"/>
      <c r="ORA25" s="243"/>
      <c r="ORB25" s="243"/>
      <c r="ORC25" s="243"/>
      <c r="ORD25" s="243"/>
      <c r="ORE25" s="243"/>
      <c r="ORF25" s="243"/>
      <c r="ORG25" s="243"/>
      <c r="ORH25" s="243"/>
      <c r="ORI25" s="243"/>
      <c r="ORJ25" s="243"/>
      <c r="ORK25" s="243"/>
      <c r="ORL25" s="243"/>
      <c r="ORM25" s="243"/>
      <c r="ORN25" s="243"/>
      <c r="ORO25" s="243"/>
      <c r="ORP25" s="243"/>
      <c r="ORQ25" s="243"/>
      <c r="ORR25" s="243"/>
      <c r="ORS25" s="243"/>
      <c r="ORT25" s="243"/>
      <c r="ORU25" s="243"/>
      <c r="ORV25" s="243"/>
      <c r="ORW25" s="243"/>
      <c r="ORX25" s="243"/>
      <c r="ORY25" s="243"/>
      <c r="ORZ25" s="243"/>
      <c r="OSA25" s="243"/>
      <c r="OSB25" s="243"/>
      <c r="OSC25" s="243"/>
      <c r="OSD25" s="243"/>
      <c r="OSE25" s="243"/>
      <c r="OSF25" s="243"/>
      <c r="OSG25" s="243"/>
      <c r="OSH25" s="243"/>
      <c r="OSI25" s="243"/>
      <c r="OSJ25" s="243"/>
      <c r="OSK25" s="243"/>
      <c r="OSL25" s="243"/>
      <c r="OSM25" s="243"/>
      <c r="OSN25" s="243"/>
      <c r="OSO25" s="243"/>
      <c r="OSP25" s="243"/>
      <c r="OSQ25" s="243"/>
      <c r="OSR25" s="243"/>
      <c r="OSS25" s="243"/>
      <c r="OST25" s="243"/>
      <c r="OSU25" s="243"/>
      <c r="OSV25" s="243"/>
      <c r="OSW25" s="243"/>
      <c r="OSX25" s="243"/>
      <c r="OSY25" s="243"/>
      <c r="OSZ25" s="243"/>
      <c r="OTA25" s="243"/>
      <c r="OTB25" s="243"/>
      <c r="OTC25" s="243"/>
      <c r="OTD25" s="243"/>
      <c r="OTE25" s="243"/>
      <c r="OTF25" s="243"/>
      <c r="OTG25" s="243"/>
      <c r="OTH25" s="243"/>
      <c r="OTI25" s="243"/>
      <c r="OTJ25" s="243"/>
      <c r="OTK25" s="243"/>
      <c r="OTL25" s="243"/>
      <c r="OTM25" s="243"/>
      <c r="OTN25" s="243"/>
      <c r="OTO25" s="243"/>
      <c r="OTP25" s="243"/>
      <c r="OTQ25" s="243"/>
      <c r="OTR25" s="243"/>
      <c r="OTS25" s="243"/>
      <c r="OTT25" s="243"/>
      <c r="OTU25" s="243"/>
      <c r="OTV25" s="243"/>
      <c r="OTW25" s="243"/>
      <c r="OTX25" s="243"/>
      <c r="OTY25" s="243"/>
      <c r="OTZ25" s="243"/>
      <c r="OUA25" s="243"/>
      <c r="OUB25" s="243"/>
      <c r="OUC25" s="243"/>
      <c r="OUD25" s="243"/>
      <c r="OUE25" s="243"/>
      <c r="OUF25" s="243"/>
      <c r="OUG25" s="243"/>
      <c r="OUH25" s="243"/>
      <c r="OUI25" s="243"/>
      <c r="OUJ25" s="243"/>
      <c r="OUK25" s="243"/>
      <c r="OUL25" s="243"/>
      <c r="OUM25" s="243"/>
      <c r="OUN25" s="243"/>
      <c r="OUO25" s="243"/>
      <c r="OUP25" s="243"/>
      <c r="OUQ25" s="243"/>
      <c r="OUR25" s="243"/>
      <c r="OUS25" s="243"/>
      <c r="OUT25" s="243"/>
      <c r="OUU25" s="243"/>
      <c r="OUV25" s="243"/>
      <c r="OUW25" s="243"/>
      <c r="OUX25" s="243"/>
      <c r="OUY25" s="243"/>
      <c r="OUZ25" s="243"/>
      <c r="OVA25" s="243"/>
      <c r="OVB25" s="243"/>
      <c r="OVC25" s="243"/>
      <c r="OVD25" s="243"/>
      <c r="OVE25" s="243"/>
      <c r="OVF25" s="243"/>
      <c r="OVG25" s="243"/>
      <c r="OVH25" s="243"/>
      <c r="OVI25" s="243"/>
      <c r="OVJ25" s="243"/>
      <c r="OVK25" s="243"/>
      <c r="OVL25" s="243"/>
      <c r="OVM25" s="243"/>
      <c r="OVN25" s="243"/>
      <c r="OVO25" s="243"/>
      <c r="OVP25" s="243"/>
      <c r="OVQ25" s="243"/>
      <c r="OVR25" s="243"/>
      <c r="OVS25" s="243"/>
      <c r="OVT25" s="243"/>
      <c r="OVU25" s="243"/>
      <c r="OVV25" s="243"/>
      <c r="OVW25" s="243"/>
      <c r="OVX25" s="243"/>
      <c r="OVY25" s="243"/>
      <c r="OVZ25" s="243"/>
      <c r="OWA25" s="243"/>
      <c r="OWB25" s="243"/>
      <c r="OWC25" s="243"/>
      <c r="OWD25" s="243"/>
      <c r="OWE25" s="243"/>
      <c r="OWF25" s="243"/>
      <c r="OWG25" s="243"/>
      <c r="OWH25" s="243"/>
      <c r="OWI25" s="243"/>
      <c r="OWJ25" s="243"/>
      <c r="OWK25" s="243"/>
      <c r="OWL25" s="243"/>
      <c r="OWM25" s="243"/>
      <c r="OWN25" s="243"/>
      <c r="OWO25" s="243"/>
      <c r="OWP25" s="243"/>
      <c r="OWQ25" s="243"/>
      <c r="OWR25" s="243"/>
      <c r="OWS25" s="243"/>
      <c r="OWT25" s="243"/>
      <c r="OWU25" s="243"/>
      <c r="OWV25" s="243"/>
      <c r="OWW25" s="243"/>
      <c r="OWX25" s="243"/>
      <c r="OWY25" s="243"/>
      <c r="OWZ25" s="243"/>
      <c r="OXA25" s="243"/>
      <c r="OXB25" s="243"/>
      <c r="OXC25" s="243"/>
      <c r="OXD25" s="243"/>
      <c r="OXE25" s="243"/>
      <c r="OXF25" s="243"/>
      <c r="OXG25" s="243"/>
      <c r="OXH25" s="243"/>
      <c r="OXI25" s="243"/>
      <c r="OXJ25" s="243"/>
      <c r="OXK25" s="243"/>
      <c r="OXL25" s="243"/>
      <c r="OXM25" s="243"/>
      <c r="OXN25" s="243"/>
      <c r="OXO25" s="243"/>
      <c r="OXP25" s="243"/>
      <c r="OXQ25" s="243"/>
      <c r="OXR25" s="243"/>
      <c r="OXS25" s="243"/>
      <c r="OXT25" s="243"/>
      <c r="OXU25" s="243"/>
      <c r="OXV25" s="243"/>
      <c r="OXW25" s="243"/>
      <c r="OXX25" s="243"/>
      <c r="OXY25" s="243"/>
      <c r="OXZ25" s="243"/>
      <c r="OYA25" s="243"/>
      <c r="OYB25" s="243"/>
      <c r="OYC25" s="243"/>
      <c r="OYD25" s="243"/>
      <c r="OYE25" s="243"/>
      <c r="OYF25" s="243"/>
      <c r="OYG25" s="243"/>
      <c r="OYH25" s="243"/>
      <c r="OYI25" s="243"/>
      <c r="OYJ25" s="243"/>
      <c r="OYK25" s="243"/>
      <c r="OYL25" s="243"/>
      <c r="OYM25" s="243"/>
      <c r="OYN25" s="243"/>
      <c r="OYO25" s="243"/>
      <c r="OYP25" s="243"/>
      <c r="OYQ25" s="243"/>
      <c r="OYR25" s="243"/>
      <c r="OYS25" s="243"/>
      <c r="OYT25" s="243"/>
      <c r="OYU25" s="243"/>
      <c r="OYV25" s="243"/>
      <c r="OYW25" s="243"/>
      <c r="OYX25" s="243"/>
      <c r="OYY25" s="243"/>
      <c r="OYZ25" s="243"/>
      <c r="OZA25" s="243"/>
      <c r="OZB25" s="243"/>
      <c r="OZC25" s="243"/>
      <c r="OZD25" s="243"/>
      <c r="OZE25" s="243"/>
      <c r="OZF25" s="243"/>
      <c r="OZG25" s="243"/>
      <c r="OZH25" s="243"/>
      <c r="OZI25" s="243"/>
      <c r="OZJ25" s="243"/>
      <c r="OZK25" s="243"/>
      <c r="OZL25" s="243"/>
      <c r="OZM25" s="243"/>
      <c r="OZN25" s="243"/>
      <c r="OZO25" s="243"/>
      <c r="OZP25" s="243"/>
      <c r="OZQ25" s="243"/>
      <c r="OZR25" s="243"/>
      <c r="OZS25" s="243"/>
      <c r="OZT25" s="243"/>
      <c r="OZU25" s="243"/>
      <c r="OZV25" s="243"/>
      <c r="OZW25" s="243"/>
      <c r="OZX25" s="243"/>
      <c r="OZY25" s="243"/>
      <c r="OZZ25" s="243"/>
      <c r="PAA25" s="243"/>
      <c r="PAB25" s="243"/>
      <c r="PAC25" s="243"/>
      <c r="PAD25" s="243"/>
      <c r="PAE25" s="243"/>
      <c r="PAF25" s="243"/>
      <c r="PAG25" s="243"/>
      <c r="PAH25" s="243"/>
      <c r="PAI25" s="243"/>
      <c r="PAJ25" s="243"/>
      <c r="PAK25" s="243"/>
      <c r="PAL25" s="243"/>
      <c r="PAM25" s="243"/>
      <c r="PAN25" s="243"/>
      <c r="PAO25" s="243"/>
      <c r="PAP25" s="243"/>
      <c r="PAQ25" s="243"/>
      <c r="PAR25" s="243"/>
      <c r="PAS25" s="243"/>
      <c r="PAT25" s="243"/>
      <c r="PAU25" s="243"/>
      <c r="PAV25" s="243"/>
      <c r="PAW25" s="243"/>
      <c r="PAX25" s="243"/>
      <c r="PAY25" s="243"/>
      <c r="PAZ25" s="243"/>
      <c r="PBA25" s="243"/>
      <c r="PBB25" s="243"/>
      <c r="PBC25" s="243"/>
      <c r="PBD25" s="243"/>
      <c r="PBE25" s="243"/>
      <c r="PBF25" s="243"/>
      <c r="PBG25" s="243"/>
      <c r="PBH25" s="243"/>
      <c r="PBI25" s="243"/>
      <c r="PBJ25" s="243"/>
      <c r="PBK25" s="243"/>
      <c r="PBL25" s="243"/>
      <c r="PBM25" s="243"/>
      <c r="PBN25" s="243"/>
      <c r="PBO25" s="243"/>
      <c r="PBP25" s="243"/>
      <c r="PBQ25" s="243"/>
      <c r="PBR25" s="243"/>
      <c r="PBS25" s="243"/>
      <c r="PBT25" s="243"/>
      <c r="PBU25" s="243"/>
      <c r="PBV25" s="243"/>
      <c r="PBW25" s="243"/>
      <c r="PBX25" s="243"/>
      <c r="PBY25" s="243"/>
      <c r="PBZ25" s="243"/>
      <c r="PCA25" s="243"/>
      <c r="PCB25" s="243"/>
      <c r="PCC25" s="243"/>
      <c r="PCD25" s="243"/>
      <c r="PCE25" s="243"/>
      <c r="PCF25" s="243"/>
      <c r="PCG25" s="243"/>
      <c r="PCH25" s="243"/>
      <c r="PCI25" s="243"/>
      <c r="PCJ25" s="243"/>
      <c r="PCK25" s="243"/>
      <c r="PCL25" s="243"/>
      <c r="PCM25" s="243"/>
      <c r="PCN25" s="243"/>
      <c r="PCO25" s="243"/>
      <c r="PCP25" s="243"/>
      <c r="PCQ25" s="243"/>
      <c r="PCR25" s="243"/>
      <c r="PCS25" s="243"/>
      <c r="PCT25" s="243"/>
      <c r="PCU25" s="243"/>
      <c r="PCV25" s="243"/>
      <c r="PCW25" s="243"/>
      <c r="PCX25" s="243"/>
      <c r="PCY25" s="243"/>
      <c r="PCZ25" s="243"/>
      <c r="PDA25" s="243"/>
      <c r="PDB25" s="243"/>
      <c r="PDC25" s="243"/>
      <c r="PDD25" s="243"/>
      <c r="PDE25" s="243"/>
      <c r="PDF25" s="243"/>
      <c r="PDG25" s="243"/>
      <c r="PDH25" s="243"/>
      <c r="PDI25" s="243"/>
      <c r="PDJ25" s="243"/>
      <c r="PDK25" s="243"/>
      <c r="PDL25" s="243"/>
      <c r="PDM25" s="243"/>
      <c r="PDN25" s="243"/>
      <c r="PDO25" s="243"/>
      <c r="PDP25" s="243"/>
      <c r="PDQ25" s="243"/>
      <c r="PDR25" s="243"/>
      <c r="PDS25" s="243"/>
      <c r="PDT25" s="243"/>
      <c r="PDU25" s="243"/>
      <c r="PDV25" s="243"/>
      <c r="PDW25" s="243"/>
      <c r="PDX25" s="243"/>
      <c r="PDY25" s="243"/>
      <c r="PDZ25" s="243"/>
      <c r="PEA25" s="243"/>
      <c r="PEB25" s="243"/>
      <c r="PEC25" s="243"/>
      <c r="PED25" s="243"/>
      <c r="PEE25" s="243"/>
      <c r="PEF25" s="243"/>
      <c r="PEG25" s="243"/>
      <c r="PEH25" s="243"/>
      <c r="PEI25" s="243"/>
      <c r="PEJ25" s="243"/>
      <c r="PEK25" s="243"/>
      <c r="PEL25" s="243"/>
      <c r="PEM25" s="243"/>
      <c r="PEN25" s="243"/>
      <c r="PEO25" s="243"/>
      <c r="PEP25" s="243"/>
      <c r="PEQ25" s="243"/>
      <c r="PER25" s="243"/>
      <c r="PES25" s="243"/>
      <c r="PET25" s="243"/>
      <c r="PEU25" s="243"/>
      <c r="PEV25" s="243"/>
      <c r="PEW25" s="243"/>
      <c r="PEX25" s="243"/>
      <c r="PEY25" s="243"/>
      <c r="PEZ25" s="243"/>
      <c r="PFA25" s="243"/>
      <c r="PFB25" s="243"/>
      <c r="PFC25" s="243"/>
      <c r="PFD25" s="243"/>
      <c r="PFE25" s="243"/>
      <c r="PFF25" s="243"/>
      <c r="PFG25" s="243"/>
      <c r="PFH25" s="243"/>
      <c r="PFI25" s="243"/>
      <c r="PFJ25" s="243"/>
      <c r="PFK25" s="243"/>
      <c r="PFL25" s="243"/>
      <c r="PFM25" s="243"/>
      <c r="PFN25" s="243"/>
      <c r="PFO25" s="243"/>
      <c r="PFP25" s="243"/>
      <c r="PFQ25" s="243"/>
      <c r="PFR25" s="243"/>
      <c r="PFS25" s="243"/>
      <c r="PFT25" s="243"/>
      <c r="PFU25" s="243"/>
      <c r="PFV25" s="243"/>
      <c r="PFW25" s="243"/>
      <c r="PFX25" s="243"/>
      <c r="PFY25" s="243"/>
      <c r="PFZ25" s="243"/>
      <c r="PGA25" s="243"/>
      <c r="PGB25" s="243"/>
      <c r="PGC25" s="243"/>
      <c r="PGD25" s="243"/>
      <c r="PGE25" s="243"/>
      <c r="PGF25" s="243"/>
      <c r="PGG25" s="243"/>
      <c r="PGH25" s="243"/>
      <c r="PGI25" s="243"/>
      <c r="PGJ25" s="243"/>
      <c r="PGK25" s="243"/>
      <c r="PGL25" s="243"/>
      <c r="PGM25" s="243"/>
      <c r="PGN25" s="243"/>
      <c r="PGO25" s="243"/>
      <c r="PGP25" s="243"/>
      <c r="PGQ25" s="243"/>
      <c r="PGR25" s="243"/>
      <c r="PGS25" s="243"/>
      <c r="PGT25" s="243"/>
      <c r="PGU25" s="243"/>
      <c r="PGV25" s="243"/>
      <c r="PGW25" s="243"/>
      <c r="PGX25" s="243"/>
      <c r="PGY25" s="243"/>
      <c r="PGZ25" s="243"/>
      <c r="PHA25" s="243"/>
      <c r="PHB25" s="243"/>
      <c r="PHC25" s="243"/>
      <c r="PHD25" s="243"/>
      <c r="PHE25" s="243"/>
      <c r="PHF25" s="243"/>
      <c r="PHG25" s="243"/>
      <c r="PHH25" s="243"/>
      <c r="PHI25" s="243"/>
      <c r="PHJ25" s="243"/>
      <c r="PHK25" s="243"/>
      <c r="PHL25" s="243"/>
      <c r="PHM25" s="243"/>
      <c r="PHN25" s="243"/>
      <c r="PHO25" s="243"/>
      <c r="PHP25" s="243"/>
      <c r="PHQ25" s="243"/>
      <c r="PHR25" s="243"/>
      <c r="PHS25" s="243"/>
      <c r="PHT25" s="243"/>
      <c r="PHU25" s="243"/>
      <c r="PHV25" s="243"/>
      <c r="PHW25" s="243"/>
      <c r="PHX25" s="243"/>
      <c r="PHY25" s="243"/>
      <c r="PHZ25" s="243"/>
      <c r="PIA25" s="243"/>
      <c r="PIB25" s="243"/>
      <c r="PIC25" s="243"/>
      <c r="PID25" s="243"/>
      <c r="PIE25" s="243"/>
      <c r="PIF25" s="243"/>
      <c r="PIG25" s="243"/>
      <c r="PIH25" s="243"/>
      <c r="PII25" s="243"/>
      <c r="PIJ25" s="243"/>
      <c r="PIK25" s="243"/>
      <c r="PIL25" s="243"/>
      <c r="PIM25" s="243"/>
      <c r="PIN25" s="243"/>
      <c r="PIO25" s="243"/>
      <c r="PIP25" s="243"/>
      <c r="PIQ25" s="243"/>
      <c r="PIR25" s="243"/>
      <c r="PIS25" s="243"/>
      <c r="PIT25" s="243"/>
      <c r="PIU25" s="243"/>
      <c r="PIV25" s="243"/>
      <c r="PIW25" s="243"/>
      <c r="PIX25" s="243"/>
      <c r="PIY25" s="243"/>
      <c r="PIZ25" s="243"/>
      <c r="PJA25" s="243"/>
      <c r="PJB25" s="243"/>
      <c r="PJC25" s="243"/>
      <c r="PJD25" s="243"/>
      <c r="PJE25" s="243"/>
      <c r="PJF25" s="243"/>
      <c r="PJG25" s="243"/>
      <c r="PJH25" s="243"/>
      <c r="PJI25" s="243"/>
      <c r="PJJ25" s="243"/>
      <c r="PJK25" s="243"/>
      <c r="PJL25" s="243"/>
      <c r="PJM25" s="243"/>
      <c r="PJN25" s="243"/>
      <c r="PJO25" s="243"/>
      <c r="PJP25" s="243"/>
      <c r="PJQ25" s="243"/>
      <c r="PJR25" s="243"/>
      <c r="PJS25" s="243"/>
      <c r="PJT25" s="243"/>
      <c r="PJU25" s="243"/>
      <c r="PJV25" s="243"/>
      <c r="PJW25" s="243"/>
      <c r="PJX25" s="243"/>
      <c r="PJY25" s="243"/>
      <c r="PJZ25" s="243"/>
      <c r="PKA25" s="243"/>
      <c r="PKB25" s="243"/>
      <c r="PKC25" s="243"/>
      <c r="PKD25" s="243"/>
      <c r="PKE25" s="243"/>
      <c r="PKF25" s="243"/>
      <c r="PKG25" s="243"/>
      <c r="PKH25" s="243"/>
      <c r="PKI25" s="243"/>
      <c r="PKJ25" s="243"/>
      <c r="PKK25" s="243"/>
      <c r="PKL25" s="243"/>
      <c r="PKM25" s="243"/>
      <c r="PKN25" s="243"/>
      <c r="PKO25" s="243"/>
      <c r="PKP25" s="243"/>
      <c r="PKQ25" s="243"/>
      <c r="PKR25" s="243"/>
      <c r="PKS25" s="243"/>
      <c r="PKT25" s="243"/>
      <c r="PKU25" s="243"/>
      <c r="PKV25" s="243"/>
      <c r="PKW25" s="243"/>
      <c r="PKX25" s="243"/>
      <c r="PKY25" s="243"/>
      <c r="PKZ25" s="243"/>
      <c r="PLA25" s="243"/>
      <c r="PLB25" s="243"/>
      <c r="PLC25" s="243"/>
      <c r="PLD25" s="243"/>
      <c r="PLE25" s="243"/>
      <c r="PLF25" s="243"/>
      <c r="PLG25" s="243"/>
      <c r="PLH25" s="243"/>
      <c r="PLI25" s="243"/>
      <c r="PLJ25" s="243"/>
      <c r="PLK25" s="243"/>
      <c r="PLL25" s="243"/>
      <c r="PLM25" s="243"/>
      <c r="PLN25" s="243"/>
      <c r="PLO25" s="243"/>
      <c r="PLP25" s="243"/>
      <c r="PLQ25" s="243"/>
      <c r="PLR25" s="243"/>
      <c r="PLS25" s="243"/>
      <c r="PLT25" s="243"/>
      <c r="PLU25" s="243"/>
      <c r="PLV25" s="243"/>
      <c r="PLW25" s="243"/>
      <c r="PLX25" s="243"/>
      <c r="PLY25" s="243"/>
      <c r="PLZ25" s="243"/>
      <c r="PMA25" s="243"/>
      <c r="PMB25" s="243"/>
      <c r="PMC25" s="243"/>
      <c r="PMD25" s="243"/>
      <c r="PME25" s="243"/>
      <c r="PMF25" s="243"/>
      <c r="PMG25" s="243"/>
      <c r="PMH25" s="243"/>
      <c r="PMI25" s="243"/>
      <c r="PMJ25" s="243"/>
      <c r="PMK25" s="243"/>
      <c r="PML25" s="243"/>
      <c r="PMM25" s="243"/>
      <c r="PMN25" s="243"/>
      <c r="PMO25" s="243"/>
      <c r="PMP25" s="243"/>
      <c r="PMQ25" s="243"/>
      <c r="PMR25" s="243"/>
      <c r="PMS25" s="243"/>
      <c r="PMT25" s="243"/>
      <c r="PMU25" s="243"/>
      <c r="PMV25" s="243"/>
      <c r="PMW25" s="243"/>
      <c r="PMX25" s="243"/>
      <c r="PMY25" s="243"/>
      <c r="PMZ25" s="243"/>
      <c r="PNA25" s="243"/>
      <c r="PNB25" s="243"/>
      <c r="PNC25" s="243"/>
      <c r="PND25" s="243"/>
      <c r="PNE25" s="243"/>
      <c r="PNF25" s="243"/>
      <c r="PNG25" s="243"/>
      <c r="PNH25" s="243"/>
      <c r="PNI25" s="243"/>
      <c r="PNJ25" s="243"/>
      <c r="PNK25" s="243"/>
      <c r="PNL25" s="243"/>
      <c r="PNM25" s="243"/>
      <c r="PNN25" s="243"/>
      <c r="PNO25" s="243"/>
      <c r="PNP25" s="243"/>
      <c r="PNQ25" s="243"/>
      <c r="PNR25" s="243"/>
      <c r="PNS25" s="243"/>
      <c r="PNT25" s="243"/>
      <c r="PNU25" s="243"/>
      <c r="PNV25" s="243"/>
      <c r="PNW25" s="243"/>
      <c r="PNX25" s="243"/>
      <c r="PNY25" s="243"/>
      <c r="PNZ25" s="243"/>
      <c r="POA25" s="243"/>
      <c r="POB25" s="243"/>
      <c r="POC25" s="243"/>
      <c r="POD25" s="243"/>
      <c r="POE25" s="243"/>
      <c r="POF25" s="243"/>
      <c r="POG25" s="243"/>
      <c r="POH25" s="243"/>
      <c r="POI25" s="243"/>
      <c r="POJ25" s="243"/>
      <c r="POK25" s="243"/>
      <c r="POL25" s="243"/>
      <c r="POM25" s="243"/>
      <c r="PON25" s="243"/>
      <c r="POO25" s="243"/>
      <c r="POP25" s="243"/>
      <c r="POQ25" s="243"/>
      <c r="POR25" s="243"/>
      <c r="POS25" s="243"/>
      <c r="POT25" s="243"/>
      <c r="POU25" s="243"/>
      <c r="POV25" s="243"/>
      <c r="POW25" s="243"/>
      <c r="POX25" s="243"/>
      <c r="POY25" s="243"/>
      <c r="POZ25" s="243"/>
      <c r="PPA25" s="243"/>
      <c r="PPB25" s="243"/>
      <c r="PPC25" s="243"/>
      <c r="PPD25" s="243"/>
      <c r="PPE25" s="243"/>
      <c r="PPF25" s="243"/>
      <c r="PPG25" s="243"/>
      <c r="PPH25" s="243"/>
      <c r="PPI25" s="243"/>
      <c r="PPJ25" s="243"/>
      <c r="PPK25" s="243"/>
      <c r="PPL25" s="243"/>
      <c r="PPM25" s="243"/>
      <c r="PPN25" s="243"/>
      <c r="PPO25" s="243"/>
      <c r="PPP25" s="243"/>
      <c r="PPQ25" s="243"/>
      <c r="PPR25" s="243"/>
      <c r="PPS25" s="243"/>
      <c r="PPT25" s="243"/>
      <c r="PPU25" s="243"/>
      <c r="PPV25" s="243"/>
      <c r="PPW25" s="243"/>
      <c r="PPX25" s="243"/>
      <c r="PPY25" s="243"/>
      <c r="PPZ25" s="243"/>
      <c r="PQA25" s="243"/>
      <c r="PQB25" s="243"/>
      <c r="PQC25" s="243"/>
      <c r="PQD25" s="243"/>
      <c r="PQE25" s="243"/>
      <c r="PQF25" s="243"/>
      <c r="PQG25" s="243"/>
      <c r="PQH25" s="243"/>
      <c r="PQI25" s="243"/>
      <c r="PQJ25" s="243"/>
      <c r="PQK25" s="243"/>
      <c r="PQL25" s="243"/>
      <c r="PQM25" s="243"/>
      <c r="PQN25" s="243"/>
      <c r="PQO25" s="243"/>
      <c r="PQP25" s="243"/>
      <c r="PQQ25" s="243"/>
      <c r="PQR25" s="243"/>
      <c r="PQS25" s="243"/>
      <c r="PQT25" s="243"/>
      <c r="PQU25" s="243"/>
      <c r="PQV25" s="243"/>
      <c r="PQW25" s="243"/>
      <c r="PQX25" s="243"/>
      <c r="PQY25" s="243"/>
      <c r="PQZ25" s="243"/>
      <c r="PRA25" s="243"/>
      <c r="PRB25" s="243"/>
      <c r="PRC25" s="243"/>
      <c r="PRD25" s="243"/>
      <c r="PRE25" s="243"/>
      <c r="PRF25" s="243"/>
      <c r="PRG25" s="243"/>
      <c r="PRH25" s="243"/>
      <c r="PRI25" s="243"/>
      <c r="PRJ25" s="243"/>
      <c r="PRK25" s="243"/>
      <c r="PRL25" s="243"/>
      <c r="PRM25" s="243"/>
      <c r="PRN25" s="243"/>
      <c r="PRO25" s="243"/>
      <c r="PRP25" s="243"/>
      <c r="PRQ25" s="243"/>
      <c r="PRR25" s="243"/>
      <c r="PRS25" s="243"/>
      <c r="PRT25" s="243"/>
      <c r="PRU25" s="243"/>
      <c r="PRV25" s="243"/>
      <c r="PRW25" s="243"/>
      <c r="PRX25" s="243"/>
      <c r="PRY25" s="243"/>
      <c r="PRZ25" s="243"/>
      <c r="PSA25" s="243"/>
      <c r="PSB25" s="243"/>
      <c r="PSC25" s="243"/>
      <c r="PSD25" s="243"/>
      <c r="PSE25" s="243"/>
      <c r="PSF25" s="243"/>
      <c r="PSG25" s="243"/>
      <c r="PSH25" s="243"/>
      <c r="PSI25" s="243"/>
      <c r="PSJ25" s="243"/>
      <c r="PSK25" s="243"/>
      <c r="PSL25" s="243"/>
      <c r="PSM25" s="243"/>
      <c r="PSN25" s="243"/>
      <c r="PSO25" s="243"/>
      <c r="PSP25" s="243"/>
      <c r="PSQ25" s="243"/>
      <c r="PSR25" s="243"/>
      <c r="PSS25" s="243"/>
      <c r="PST25" s="243"/>
      <c r="PSU25" s="243"/>
      <c r="PSV25" s="243"/>
      <c r="PSW25" s="243"/>
      <c r="PSX25" s="243"/>
      <c r="PSY25" s="243"/>
      <c r="PSZ25" s="243"/>
      <c r="PTA25" s="243"/>
      <c r="PTB25" s="243"/>
      <c r="PTC25" s="243"/>
      <c r="PTD25" s="243"/>
      <c r="PTE25" s="243"/>
      <c r="PTF25" s="243"/>
      <c r="PTG25" s="243"/>
      <c r="PTH25" s="243"/>
      <c r="PTI25" s="243"/>
      <c r="PTJ25" s="243"/>
      <c r="PTK25" s="243"/>
      <c r="PTL25" s="243"/>
      <c r="PTM25" s="243"/>
      <c r="PTN25" s="243"/>
      <c r="PTO25" s="243"/>
      <c r="PTP25" s="243"/>
      <c r="PTQ25" s="243"/>
      <c r="PTR25" s="243"/>
      <c r="PTS25" s="243"/>
      <c r="PTT25" s="243"/>
      <c r="PTU25" s="243"/>
      <c r="PTV25" s="243"/>
      <c r="PTW25" s="243"/>
      <c r="PTX25" s="243"/>
      <c r="PTY25" s="243"/>
      <c r="PTZ25" s="243"/>
      <c r="PUA25" s="243"/>
      <c r="PUB25" s="243"/>
      <c r="PUC25" s="243"/>
      <c r="PUD25" s="243"/>
      <c r="PUE25" s="243"/>
      <c r="PUF25" s="243"/>
      <c r="PUG25" s="243"/>
      <c r="PUH25" s="243"/>
      <c r="PUI25" s="243"/>
      <c r="PUJ25" s="243"/>
      <c r="PUK25" s="243"/>
      <c r="PUL25" s="243"/>
      <c r="PUM25" s="243"/>
      <c r="PUN25" s="243"/>
      <c r="PUO25" s="243"/>
      <c r="PUP25" s="243"/>
      <c r="PUQ25" s="243"/>
      <c r="PUR25" s="243"/>
      <c r="PUS25" s="243"/>
      <c r="PUT25" s="243"/>
      <c r="PUU25" s="243"/>
      <c r="PUV25" s="243"/>
      <c r="PUW25" s="243"/>
      <c r="PUX25" s="243"/>
      <c r="PUY25" s="243"/>
      <c r="PUZ25" s="243"/>
      <c r="PVA25" s="243"/>
      <c r="PVB25" s="243"/>
      <c r="PVC25" s="243"/>
      <c r="PVD25" s="243"/>
      <c r="PVE25" s="243"/>
      <c r="PVF25" s="243"/>
      <c r="PVG25" s="243"/>
      <c r="PVH25" s="243"/>
      <c r="PVI25" s="243"/>
      <c r="PVJ25" s="243"/>
      <c r="PVK25" s="243"/>
      <c r="PVL25" s="243"/>
      <c r="PVM25" s="243"/>
      <c r="PVN25" s="243"/>
      <c r="PVO25" s="243"/>
      <c r="PVP25" s="243"/>
      <c r="PVQ25" s="243"/>
      <c r="PVR25" s="243"/>
      <c r="PVS25" s="243"/>
      <c r="PVT25" s="243"/>
      <c r="PVU25" s="243"/>
      <c r="PVV25" s="243"/>
      <c r="PVW25" s="243"/>
      <c r="PVX25" s="243"/>
      <c r="PVY25" s="243"/>
      <c r="PVZ25" s="243"/>
      <c r="PWA25" s="243"/>
      <c r="PWB25" s="243"/>
      <c r="PWC25" s="243"/>
      <c r="PWD25" s="243"/>
      <c r="PWE25" s="243"/>
      <c r="PWF25" s="243"/>
      <c r="PWG25" s="243"/>
      <c r="PWH25" s="243"/>
      <c r="PWI25" s="243"/>
      <c r="PWJ25" s="243"/>
      <c r="PWK25" s="243"/>
      <c r="PWL25" s="243"/>
      <c r="PWM25" s="243"/>
      <c r="PWN25" s="243"/>
      <c r="PWO25" s="243"/>
      <c r="PWP25" s="243"/>
      <c r="PWQ25" s="243"/>
      <c r="PWR25" s="243"/>
      <c r="PWS25" s="243"/>
      <c r="PWT25" s="243"/>
      <c r="PWU25" s="243"/>
      <c r="PWV25" s="243"/>
      <c r="PWW25" s="243"/>
      <c r="PWX25" s="243"/>
      <c r="PWY25" s="243"/>
      <c r="PWZ25" s="243"/>
      <c r="PXA25" s="243"/>
      <c r="PXB25" s="243"/>
      <c r="PXC25" s="243"/>
      <c r="PXD25" s="243"/>
      <c r="PXE25" s="243"/>
      <c r="PXF25" s="243"/>
      <c r="PXG25" s="243"/>
      <c r="PXH25" s="243"/>
      <c r="PXI25" s="243"/>
      <c r="PXJ25" s="243"/>
      <c r="PXK25" s="243"/>
      <c r="PXL25" s="243"/>
      <c r="PXM25" s="243"/>
      <c r="PXN25" s="243"/>
      <c r="PXO25" s="243"/>
      <c r="PXP25" s="243"/>
      <c r="PXQ25" s="243"/>
      <c r="PXR25" s="243"/>
      <c r="PXS25" s="243"/>
      <c r="PXT25" s="243"/>
      <c r="PXU25" s="243"/>
      <c r="PXV25" s="243"/>
      <c r="PXW25" s="243"/>
      <c r="PXX25" s="243"/>
      <c r="PXY25" s="243"/>
      <c r="PXZ25" s="243"/>
      <c r="PYA25" s="243"/>
      <c r="PYB25" s="243"/>
      <c r="PYC25" s="243"/>
      <c r="PYD25" s="243"/>
      <c r="PYE25" s="243"/>
      <c r="PYF25" s="243"/>
      <c r="PYG25" s="243"/>
      <c r="PYH25" s="243"/>
      <c r="PYI25" s="243"/>
      <c r="PYJ25" s="243"/>
      <c r="PYK25" s="243"/>
      <c r="PYL25" s="243"/>
      <c r="PYM25" s="243"/>
      <c r="PYN25" s="243"/>
      <c r="PYO25" s="243"/>
      <c r="PYP25" s="243"/>
      <c r="PYQ25" s="243"/>
      <c r="PYR25" s="243"/>
      <c r="PYS25" s="243"/>
      <c r="PYT25" s="243"/>
      <c r="PYU25" s="243"/>
      <c r="PYV25" s="243"/>
      <c r="PYW25" s="243"/>
      <c r="PYX25" s="243"/>
      <c r="PYY25" s="243"/>
      <c r="PYZ25" s="243"/>
      <c r="PZA25" s="243"/>
      <c r="PZB25" s="243"/>
      <c r="PZC25" s="243"/>
      <c r="PZD25" s="243"/>
      <c r="PZE25" s="243"/>
      <c r="PZF25" s="243"/>
      <c r="PZG25" s="243"/>
      <c r="PZH25" s="243"/>
      <c r="PZI25" s="243"/>
      <c r="PZJ25" s="243"/>
      <c r="PZK25" s="243"/>
      <c r="PZL25" s="243"/>
      <c r="PZM25" s="243"/>
      <c r="PZN25" s="243"/>
      <c r="PZO25" s="243"/>
      <c r="PZP25" s="243"/>
      <c r="PZQ25" s="243"/>
      <c r="PZR25" s="243"/>
      <c r="PZS25" s="243"/>
      <c r="PZT25" s="243"/>
      <c r="PZU25" s="243"/>
      <c r="PZV25" s="243"/>
      <c r="PZW25" s="243"/>
      <c r="PZX25" s="243"/>
      <c r="PZY25" s="243"/>
      <c r="PZZ25" s="243"/>
      <c r="QAA25" s="243"/>
      <c r="QAB25" s="243"/>
      <c r="QAC25" s="243"/>
      <c r="QAD25" s="243"/>
      <c r="QAE25" s="243"/>
      <c r="QAF25" s="243"/>
      <c r="QAG25" s="243"/>
      <c r="QAH25" s="243"/>
      <c r="QAI25" s="243"/>
      <c r="QAJ25" s="243"/>
      <c r="QAK25" s="243"/>
      <c r="QAL25" s="243"/>
      <c r="QAM25" s="243"/>
      <c r="QAN25" s="243"/>
      <c r="QAO25" s="243"/>
      <c r="QAP25" s="243"/>
      <c r="QAQ25" s="243"/>
      <c r="QAR25" s="243"/>
      <c r="QAS25" s="243"/>
      <c r="QAT25" s="243"/>
      <c r="QAU25" s="243"/>
      <c r="QAV25" s="243"/>
      <c r="QAW25" s="243"/>
      <c r="QAX25" s="243"/>
      <c r="QAY25" s="243"/>
      <c r="QAZ25" s="243"/>
      <c r="QBA25" s="243"/>
      <c r="QBB25" s="243"/>
      <c r="QBC25" s="243"/>
      <c r="QBD25" s="243"/>
      <c r="QBE25" s="243"/>
      <c r="QBF25" s="243"/>
      <c r="QBG25" s="243"/>
      <c r="QBH25" s="243"/>
      <c r="QBI25" s="243"/>
      <c r="QBJ25" s="243"/>
      <c r="QBK25" s="243"/>
      <c r="QBL25" s="243"/>
      <c r="QBM25" s="243"/>
      <c r="QBN25" s="243"/>
      <c r="QBO25" s="243"/>
      <c r="QBP25" s="243"/>
      <c r="QBQ25" s="243"/>
      <c r="QBR25" s="243"/>
      <c r="QBS25" s="243"/>
      <c r="QBT25" s="243"/>
      <c r="QBU25" s="243"/>
      <c r="QBV25" s="243"/>
      <c r="QBW25" s="243"/>
      <c r="QBX25" s="243"/>
      <c r="QBY25" s="243"/>
      <c r="QBZ25" s="243"/>
      <c r="QCA25" s="243"/>
      <c r="QCB25" s="243"/>
      <c r="QCC25" s="243"/>
      <c r="QCD25" s="243"/>
      <c r="QCE25" s="243"/>
      <c r="QCF25" s="243"/>
      <c r="QCG25" s="243"/>
      <c r="QCH25" s="243"/>
      <c r="QCI25" s="243"/>
      <c r="QCJ25" s="243"/>
      <c r="QCK25" s="243"/>
      <c r="QCL25" s="243"/>
      <c r="QCM25" s="243"/>
      <c r="QCN25" s="243"/>
      <c r="QCO25" s="243"/>
      <c r="QCP25" s="243"/>
      <c r="QCQ25" s="243"/>
      <c r="QCR25" s="243"/>
      <c r="QCS25" s="243"/>
      <c r="QCT25" s="243"/>
      <c r="QCU25" s="243"/>
      <c r="QCV25" s="243"/>
      <c r="QCW25" s="243"/>
      <c r="QCX25" s="243"/>
      <c r="QCY25" s="243"/>
      <c r="QCZ25" s="243"/>
      <c r="QDA25" s="243"/>
      <c r="QDB25" s="243"/>
      <c r="QDC25" s="243"/>
      <c r="QDD25" s="243"/>
      <c r="QDE25" s="243"/>
      <c r="QDF25" s="243"/>
      <c r="QDG25" s="243"/>
      <c r="QDH25" s="243"/>
      <c r="QDI25" s="243"/>
      <c r="QDJ25" s="243"/>
      <c r="QDK25" s="243"/>
      <c r="QDL25" s="243"/>
      <c r="QDM25" s="243"/>
      <c r="QDN25" s="243"/>
      <c r="QDO25" s="243"/>
      <c r="QDP25" s="243"/>
      <c r="QDQ25" s="243"/>
      <c r="QDR25" s="243"/>
      <c r="QDS25" s="243"/>
      <c r="QDT25" s="243"/>
      <c r="QDU25" s="243"/>
      <c r="QDV25" s="243"/>
      <c r="QDW25" s="243"/>
      <c r="QDX25" s="243"/>
      <c r="QDY25" s="243"/>
      <c r="QDZ25" s="243"/>
      <c r="QEA25" s="243"/>
      <c r="QEB25" s="243"/>
      <c r="QEC25" s="243"/>
      <c r="QED25" s="243"/>
      <c r="QEE25" s="243"/>
      <c r="QEF25" s="243"/>
      <c r="QEG25" s="243"/>
      <c r="QEH25" s="243"/>
      <c r="QEI25" s="243"/>
      <c r="QEJ25" s="243"/>
      <c r="QEK25" s="243"/>
      <c r="QEL25" s="243"/>
      <c r="QEM25" s="243"/>
      <c r="QEN25" s="243"/>
      <c r="QEO25" s="243"/>
      <c r="QEP25" s="243"/>
      <c r="QEQ25" s="243"/>
      <c r="QER25" s="243"/>
      <c r="QES25" s="243"/>
      <c r="QET25" s="243"/>
      <c r="QEU25" s="243"/>
      <c r="QEV25" s="243"/>
      <c r="QEW25" s="243"/>
      <c r="QEX25" s="243"/>
      <c r="QEY25" s="243"/>
      <c r="QEZ25" s="243"/>
      <c r="QFA25" s="243"/>
      <c r="QFB25" s="243"/>
      <c r="QFC25" s="243"/>
      <c r="QFD25" s="243"/>
      <c r="QFE25" s="243"/>
      <c r="QFF25" s="243"/>
      <c r="QFG25" s="243"/>
      <c r="QFH25" s="243"/>
      <c r="QFI25" s="243"/>
      <c r="QFJ25" s="243"/>
      <c r="QFK25" s="243"/>
      <c r="QFL25" s="243"/>
      <c r="QFM25" s="243"/>
      <c r="QFN25" s="243"/>
      <c r="QFO25" s="243"/>
      <c r="QFP25" s="243"/>
      <c r="QFQ25" s="243"/>
      <c r="QFR25" s="243"/>
      <c r="QFS25" s="243"/>
      <c r="QFT25" s="243"/>
      <c r="QFU25" s="243"/>
      <c r="QFV25" s="243"/>
      <c r="QFW25" s="243"/>
      <c r="QFX25" s="243"/>
      <c r="QFY25" s="243"/>
      <c r="QFZ25" s="243"/>
      <c r="QGA25" s="243"/>
      <c r="QGB25" s="243"/>
      <c r="QGC25" s="243"/>
      <c r="QGD25" s="243"/>
      <c r="QGE25" s="243"/>
      <c r="QGF25" s="243"/>
      <c r="QGG25" s="243"/>
      <c r="QGH25" s="243"/>
      <c r="QGI25" s="243"/>
      <c r="QGJ25" s="243"/>
      <c r="QGK25" s="243"/>
      <c r="QGL25" s="243"/>
      <c r="QGM25" s="243"/>
      <c r="QGN25" s="243"/>
      <c r="QGO25" s="243"/>
      <c r="QGP25" s="243"/>
      <c r="QGQ25" s="243"/>
      <c r="QGR25" s="243"/>
      <c r="QGS25" s="243"/>
      <c r="QGT25" s="243"/>
      <c r="QGU25" s="243"/>
      <c r="QGV25" s="243"/>
      <c r="QGW25" s="243"/>
      <c r="QGX25" s="243"/>
      <c r="QGY25" s="243"/>
      <c r="QGZ25" s="243"/>
      <c r="QHA25" s="243"/>
      <c r="QHB25" s="243"/>
      <c r="QHC25" s="243"/>
      <c r="QHD25" s="243"/>
      <c r="QHE25" s="243"/>
      <c r="QHF25" s="243"/>
      <c r="QHG25" s="243"/>
      <c r="QHH25" s="243"/>
      <c r="QHI25" s="243"/>
      <c r="QHJ25" s="243"/>
      <c r="QHK25" s="243"/>
      <c r="QHL25" s="243"/>
      <c r="QHM25" s="243"/>
      <c r="QHN25" s="243"/>
      <c r="QHO25" s="243"/>
      <c r="QHP25" s="243"/>
      <c r="QHQ25" s="243"/>
      <c r="QHR25" s="243"/>
      <c r="QHS25" s="243"/>
      <c r="QHT25" s="243"/>
      <c r="QHU25" s="243"/>
      <c r="QHV25" s="243"/>
      <c r="QHW25" s="243"/>
      <c r="QHX25" s="243"/>
      <c r="QHY25" s="243"/>
      <c r="QHZ25" s="243"/>
      <c r="QIA25" s="243"/>
      <c r="QIB25" s="243"/>
      <c r="QIC25" s="243"/>
      <c r="QID25" s="243"/>
      <c r="QIE25" s="243"/>
      <c r="QIF25" s="243"/>
      <c r="QIG25" s="243"/>
      <c r="QIH25" s="243"/>
      <c r="QII25" s="243"/>
      <c r="QIJ25" s="243"/>
      <c r="QIK25" s="243"/>
      <c r="QIL25" s="243"/>
      <c r="QIM25" s="243"/>
      <c r="QIN25" s="243"/>
      <c r="QIO25" s="243"/>
      <c r="QIP25" s="243"/>
      <c r="QIQ25" s="243"/>
      <c r="QIR25" s="243"/>
      <c r="QIS25" s="243"/>
      <c r="QIT25" s="243"/>
      <c r="QIU25" s="243"/>
      <c r="QIV25" s="243"/>
      <c r="QIW25" s="243"/>
      <c r="QIX25" s="243"/>
      <c r="QIY25" s="243"/>
      <c r="QIZ25" s="243"/>
      <c r="QJA25" s="243"/>
      <c r="QJB25" s="243"/>
      <c r="QJC25" s="243"/>
      <c r="QJD25" s="243"/>
      <c r="QJE25" s="243"/>
      <c r="QJF25" s="243"/>
      <c r="QJG25" s="243"/>
      <c r="QJH25" s="243"/>
      <c r="QJI25" s="243"/>
      <c r="QJJ25" s="243"/>
      <c r="QJK25" s="243"/>
      <c r="QJL25" s="243"/>
      <c r="QJM25" s="243"/>
      <c r="QJN25" s="243"/>
      <c r="QJO25" s="243"/>
      <c r="QJP25" s="243"/>
      <c r="QJQ25" s="243"/>
      <c r="QJR25" s="243"/>
      <c r="QJS25" s="243"/>
      <c r="QJT25" s="243"/>
      <c r="QJU25" s="243"/>
      <c r="QJV25" s="243"/>
      <c r="QJW25" s="243"/>
      <c r="QJX25" s="243"/>
      <c r="QJY25" s="243"/>
      <c r="QJZ25" s="243"/>
      <c r="QKA25" s="243"/>
      <c r="QKB25" s="243"/>
      <c r="QKC25" s="243"/>
      <c r="QKD25" s="243"/>
      <c r="QKE25" s="243"/>
      <c r="QKF25" s="243"/>
      <c r="QKG25" s="243"/>
      <c r="QKH25" s="243"/>
      <c r="QKI25" s="243"/>
      <c r="QKJ25" s="243"/>
      <c r="QKK25" s="243"/>
      <c r="QKL25" s="243"/>
      <c r="QKM25" s="243"/>
      <c r="QKN25" s="243"/>
      <c r="QKO25" s="243"/>
      <c r="QKP25" s="243"/>
      <c r="QKQ25" s="243"/>
      <c r="QKR25" s="243"/>
      <c r="QKS25" s="243"/>
      <c r="QKT25" s="243"/>
      <c r="QKU25" s="243"/>
      <c r="QKV25" s="243"/>
      <c r="QKW25" s="243"/>
      <c r="QKX25" s="243"/>
      <c r="QKY25" s="243"/>
      <c r="QKZ25" s="243"/>
      <c r="QLA25" s="243"/>
      <c r="QLB25" s="243"/>
      <c r="QLC25" s="243"/>
      <c r="QLD25" s="243"/>
      <c r="QLE25" s="243"/>
      <c r="QLF25" s="243"/>
      <c r="QLG25" s="243"/>
      <c r="QLH25" s="243"/>
      <c r="QLI25" s="243"/>
      <c r="QLJ25" s="243"/>
      <c r="QLK25" s="243"/>
      <c r="QLL25" s="243"/>
      <c r="QLM25" s="243"/>
      <c r="QLN25" s="243"/>
      <c r="QLO25" s="243"/>
      <c r="QLP25" s="243"/>
      <c r="QLQ25" s="243"/>
      <c r="QLR25" s="243"/>
      <c r="QLS25" s="243"/>
      <c r="QLT25" s="243"/>
      <c r="QLU25" s="243"/>
      <c r="QLV25" s="243"/>
      <c r="QLW25" s="243"/>
      <c r="QLX25" s="243"/>
      <c r="QLY25" s="243"/>
      <c r="QLZ25" s="243"/>
      <c r="QMA25" s="243"/>
      <c r="QMB25" s="243"/>
      <c r="QMC25" s="243"/>
      <c r="QMD25" s="243"/>
      <c r="QME25" s="243"/>
      <c r="QMF25" s="243"/>
      <c r="QMG25" s="243"/>
      <c r="QMH25" s="243"/>
      <c r="QMI25" s="243"/>
      <c r="QMJ25" s="243"/>
      <c r="QMK25" s="243"/>
      <c r="QML25" s="243"/>
      <c r="QMM25" s="243"/>
      <c r="QMN25" s="243"/>
      <c r="QMO25" s="243"/>
      <c r="QMP25" s="243"/>
      <c r="QMQ25" s="243"/>
      <c r="QMR25" s="243"/>
      <c r="QMS25" s="243"/>
      <c r="QMT25" s="243"/>
      <c r="QMU25" s="243"/>
      <c r="QMV25" s="243"/>
      <c r="QMW25" s="243"/>
      <c r="QMX25" s="243"/>
      <c r="QMY25" s="243"/>
      <c r="QMZ25" s="243"/>
      <c r="QNA25" s="243"/>
      <c r="QNB25" s="243"/>
      <c r="QNC25" s="243"/>
      <c r="QND25" s="243"/>
      <c r="QNE25" s="243"/>
      <c r="QNF25" s="243"/>
      <c r="QNG25" s="243"/>
      <c r="QNH25" s="243"/>
      <c r="QNI25" s="243"/>
      <c r="QNJ25" s="243"/>
      <c r="QNK25" s="243"/>
      <c r="QNL25" s="243"/>
      <c r="QNM25" s="243"/>
      <c r="QNN25" s="243"/>
      <c r="QNO25" s="243"/>
      <c r="QNP25" s="243"/>
      <c r="QNQ25" s="243"/>
      <c r="QNR25" s="243"/>
      <c r="QNS25" s="243"/>
      <c r="QNT25" s="243"/>
      <c r="QNU25" s="243"/>
      <c r="QNV25" s="243"/>
      <c r="QNW25" s="243"/>
      <c r="QNX25" s="243"/>
      <c r="QNY25" s="243"/>
      <c r="QNZ25" s="243"/>
      <c r="QOA25" s="243"/>
      <c r="QOB25" s="243"/>
      <c r="QOC25" s="243"/>
      <c r="QOD25" s="243"/>
      <c r="QOE25" s="243"/>
      <c r="QOF25" s="243"/>
      <c r="QOG25" s="243"/>
      <c r="QOH25" s="243"/>
      <c r="QOI25" s="243"/>
      <c r="QOJ25" s="243"/>
      <c r="QOK25" s="243"/>
      <c r="QOL25" s="243"/>
      <c r="QOM25" s="243"/>
      <c r="QON25" s="243"/>
      <c r="QOO25" s="243"/>
      <c r="QOP25" s="243"/>
      <c r="QOQ25" s="243"/>
      <c r="QOR25" s="243"/>
      <c r="QOS25" s="243"/>
      <c r="QOT25" s="243"/>
      <c r="QOU25" s="243"/>
      <c r="QOV25" s="243"/>
      <c r="QOW25" s="243"/>
      <c r="QOX25" s="243"/>
      <c r="QOY25" s="243"/>
      <c r="QOZ25" s="243"/>
      <c r="QPA25" s="243"/>
      <c r="QPB25" s="243"/>
      <c r="QPC25" s="243"/>
      <c r="QPD25" s="243"/>
      <c r="QPE25" s="243"/>
      <c r="QPF25" s="243"/>
      <c r="QPG25" s="243"/>
      <c r="QPH25" s="243"/>
      <c r="QPI25" s="243"/>
      <c r="QPJ25" s="243"/>
      <c r="QPK25" s="243"/>
      <c r="QPL25" s="243"/>
      <c r="QPM25" s="243"/>
      <c r="QPN25" s="243"/>
      <c r="QPO25" s="243"/>
      <c r="QPP25" s="243"/>
      <c r="QPQ25" s="243"/>
      <c r="QPR25" s="243"/>
      <c r="QPS25" s="243"/>
      <c r="QPT25" s="243"/>
      <c r="QPU25" s="243"/>
      <c r="QPV25" s="243"/>
      <c r="QPW25" s="243"/>
      <c r="QPX25" s="243"/>
      <c r="QPY25" s="243"/>
      <c r="QPZ25" s="243"/>
      <c r="QQA25" s="243"/>
      <c r="QQB25" s="243"/>
      <c r="QQC25" s="243"/>
      <c r="QQD25" s="243"/>
      <c r="QQE25" s="243"/>
      <c r="QQF25" s="243"/>
      <c r="QQG25" s="243"/>
      <c r="QQH25" s="243"/>
      <c r="QQI25" s="243"/>
      <c r="QQJ25" s="243"/>
      <c r="QQK25" s="243"/>
      <c r="QQL25" s="243"/>
      <c r="QQM25" s="243"/>
      <c r="QQN25" s="243"/>
      <c r="QQO25" s="243"/>
      <c r="QQP25" s="243"/>
      <c r="QQQ25" s="243"/>
      <c r="QQR25" s="243"/>
      <c r="QQS25" s="243"/>
      <c r="QQT25" s="243"/>
      <c r="QQU25" s="243"/>
      <c r="QQV25" s="243"/>
      <c r="QQW25" s="243"/>
      <c r="QQX25" s="243"/>
      <c r="QQY25" s="243"/>
      <c r="QQZ25" s="243"/>
      <c r="QRA25" s="243"/>
      <c r="QRB25" s="243"/>
      <c r="QRC25" s="243"/>
      <c r="QRD25" s="243"/>
      <c r="QRE25" s="243"/>
      <c r="QRF25" s="243"/>
      <c r="QRG25" s="243"/>
      <c r="QRH25" s="243"/>
      <c r="QRI25" s="243"/>
      <c r="QRJ25" s="243"/>
      <c r="QRK25" s="243"/>
      <c r="QRL25" s="243"/>
      <c r="QRM25" s="243"/>
      <c r="QRN25" s="243"/>
      <c r="QRO25" s="243"/>
      <c r="QRP25" s="243"/>
      <c r="QRQ25" s="243"/>
      <c r="QRR25" s="243"/>
      <c r="QRS25" s="243"/>
      <c r="QRT25" s="243"/>
      <c r="QRU25" s="243"/>
      <c r="QRV25" s="243"/>
      <c r="QRW25" s="243"/>
      <c r="QRX25" s="243"/>
      <c r="QRY25" s="243"/>
      <c r="QRZ25" s="243"/>
      <c r="QSA25" s="243"/>
      <c r="QSB25" s="243"/>
      <c r="QSC25" s="243"/>
      <c r="QSD25" s="243"/>
      <c r="QSE25" s="243"/>
      <c r="QSF25" s="243"/>
      <c r="QSG25" s="243"/>
      <c r="QSH25" s="243"/>
      <c r="QSI25" s="243"/>
      <c r="QSJ25" s="243"/>
      <c r="QSK25" s="243"/>
      <c r="QSL25" s="243"/>
      <c r="QSM25" s="243"/>
      <c r="QSN25" s="243"/>
      <c r="QSO25" s="243"/>
      <c r="QSP25" s="243"/>
      <c r="QSQ25" s="243"/>
      <c r="QSR25" s="243"/>
      <c r="QSS25" s="243"/>
      <c r="QST25" s="243"/>
      <c r="QSU25" s="243"/>
      <c r="QSV25" s="243"/>
      <c r="QSW25" s="243"/>
      <c r="QSX25" s="243"/>
      <c r="QSY25" s="243"/>
      <c r="QSZ25" s="243"/>
      <c r="QTA25" s="243"/>
      <c r="QTB25" s="243"/>
      <c r="QTC25" s="243"/>
      <c r="QTD25" s="243"/>
      <c r="QTE25" s="243"/>
      <c r="QTF25" s="243"/>
      <c r="QTG25" s="243"/>
      <c r="QTH25" s="243"/>
      <c r="QTI25" s="243"/>
      <c r="QTJ25" s="243"/>
      <c r="QTK25" s="243"/>
      <c r="QTL25" s="243"/>
      <c r="QTM25" s="243"/>
      <c r="QTN25" s="243"/>
      <c r="QTO25" s="243"/>
      <c r="QTP25" s="243"/>
      <c r="QTQ25" s="243"/>
      <c r="QTR25" s="243"/>
      <c r="QTS25" s="243"/>
      <c r="QTT25" s="243"/>
      <c r="QTU25" s="243"/>
      <c r="QTV25" s="243"/>
      <c r="QTW25" s="243"/>
      <c r="QTX25" s="243"/>
      <c r="QTY25" s="243"/>
      <c r="QTZ25" s="243"/>
      <c r="QUA25" s="243"/>
      <c r="QUB25" s="243"/>
      <c r="QUC25" s="243"/>
      <c r="QUD25" s="243"/>
      <c r="QUE25" s="243"/>
      <c r="QUF25" s="243"/>
      <c r="QUG25" s="243"/>
      <c r="QUH25" s="243"/>
      <c r="QUI25" s="243"/>
      <c r="QUJ25" s="243"/>
      <c r="QUK25" s="243"/>
      <c r="QUL25" s="243"/>
      <c r="QUM25" s="243"/>
      <c r="QUN25" s="243"/>
      <c r="QUO25" s="243"/>
      <c r="QUP25" s="243"/>
      <c r="QUQ25" s="243"/>
      <c r="QUR25" s="243"/>
      <c r="QUS25" s="243"/>
      <c r="QUT25" s="243"/>
      <c r="QUU25" s="243"/>
      <c r="QUV25" s="243"/>
      <c r="QUW25" s="243"/>
      <c r="QUX25" s="243"/>
      <c r="QUY25" s="243"/>
      <c r="QUZ25" s="243"/>
      <c r="QVA25" s="243"/>
      <c r="QVB25" s="243"/>
      <c r="QVC25" s="243"/>
      <c r="QVD25" s="243"/>
      <c r="QVE25" s="243"/>
      <c r="QVF25" s="243"/>
      <c r="QVG25" s="243"/>
      <c r="QVH25" s="243"/>
      <c r="QVI25" s="243"/>
      <c r="QVJ25" s="243"/>
      <c r="QVK25" s="243"/>
      <c r="QVL25" s="243"/>
      <c r="QVM25" s="243"/>
      <c r="QVN25" s="243"/>
      <c r="QVO25" s="243"/>
      <c r="QVP25" s="243"/>
      <c r="QVQ25" s="243"/>
      <c r="QVR25" s="243"/>
      <c r="QVS25" s="243"/>
      <c r="QVT25" s="243"/>
      <c r="QVU25" s="243"/>
      <c r="QVV25" s="243"/>
      <c r="QVW25" s="243"/>
      <c r="QVX25" s="243"/>
      <c r="QVY25" s="243"/>
      <c r="QVZ25" s="243"/>
      <c r="QWA25" s="243"/>
      <c r="QWB25" s="243"/>
      <c r="QWC25" s="243"/>
      <c r="QWD25" s="243"/>
      <c r="QWE25" s="243"/>
      <c r="QWF25" s="243"/>
      <c r="QWG25" s="243"/>
      <c r="QWH25" s="243"/>
      <c r="QWI25" s="243"/>
      <c r="QWJ25" s="243"/>
      <c r="QWK25" s="243"/>
      <c r="QWL25" s="243"/>
      <c r="QWM25" s="243"/>
      <c r="QWN25" s="243"/>
      <c r="QWO25" s="243"/>
      <c r="QWP25" s="243"/>
      <c r="QWQ25" s="243"/>
      <c r="QWR25" s="243"/>
      <c r="QWS25" s="243"/>
      <c r="QWT25" s="243"/>
      <c r="QWU25" s="243"/>
      <c r="QWV25" s="243"/>
      <c r="QWW25" s="243"/>
      <c r="QWX25" s="243"/>
      <c r="QWY25" s="243"/>
      <c r="QWZ25" s="243"/>
      <c r="QXA25" s="243"/>
      <c r="QXB25" s="243"/>
      <c r="QXC25" s="243"/>
      <c r="QXD25" s="243"/>
      <c r="QXE25" s="243"/>
      <c r="QXF25" s="243"/>
      <c r="QXG25" s="243"/>
      <c r="QXH25" s="243"/>
      <c r="QXI25" s="243"/>
      <c r="QXJ25" s="243"/>
      <c r="QXK25" s="243"/>
      <c r="QXL25" s="243"/>
      <c r="QXM25" s="243"/>
      <c r="QXN25" s="243"/>
      <c r="QXO25" s="243"/>
      <c r="QXP25" s="243"/>
      <c r="QXQ25" s="243"/>
      <c r="QXR25" s="243"/>
      <c r="QXS25" s="243"/>
      <c r="QXT25" s="243"/>
      <c r="QXU25" s="243"/>
      <c r="QXV25" s="243"/>
      <c r="QXW25" s="243"/>
      <c r="QXX25" s="243"/>
      <c r="QXY25" s="243"/>
      <c r="QXZ25" s="243"/>
      <c r="QYA25" s="243"/>
      <c r="QYB25" s="243"/>
      <c r="QYC25" s="243"/>
      <c r="QYD25" s="243"/>
      <c r="QYE25" s="243"/>
      <c r="QYF25" s="243"/>
      <c r="QYG25" s="243"/>
      <c r="QYH25" s="243"/>
      <c r="QYI25" s="243"/>
      <c r="QYJ25" s="243"/>
      <c r="QYK25" s="243"/>
      <c r="QYL25" s="243"/>
      <c r="QYM25" s="243"/>
      <c r="QYN25" s="243"/>
      <c r="QYO25" s="243"/>
      <c r="QYP25" s="243"/>
      <c r="QYQ25" s="243"/>
      <c r="QYR25" s="243"/>
      <c r="QYS25" s="243"/>
      <c r="QYT25" s="243"/>
      <c r="QYU25" s="243"/>
      <c r="QYV25" s="243"/>
      <c r="QYW25" s="243"/>
      <c r="QYX25" s="243"/>
      <c r="QYY25" s="243"/>
      <c r="QYZ25" s="243"/>
      <c r="QZA25" s="243"/>
      <c r="QZB25" s="243"/>
      <c r="QZC25" s="243"/>
      <c r="QZD25" s="243"/>
      <c r="QZE25" s="243"/>
      <c r="QZF25" s="243"/>
      <c r="QZG25" s="243"/>
      <c r="QZH25" s="243"/>
      <c r="QZI25" s="243"/>
      <c r="QZJ25" s="243"/>
      <c r="QZK25" s="243"/>
      <c r="QZL25" s="243"/>
      <c r="QZM25" s="243"/>
      <c r="QZN25" s="243"/>
      <c r="QZO25" s="243"/>
      <c r="QZP25" s="243"/>
      <c r="QZQ25" s="243"/>
      <c r="QZR25" s="243"/>
      <c r="QZS25" s="243"/>
      <c r="QZT25" s="243"/>
      <c r="QZU25" s="243"/>
      <c r="QZV25" s="243"/>
      <c r="QZW25" s="243"/>
      <c r="QZX25" s="243"/>
      <c r="QZY25" s="243"/>
      <c r="QZZ25" s="243"/>
      <c r="RAA25" s="243"/>
      <c r="RAB25" s="243"/>
      <c r="RAC25" s="243"/>
      <c r="RAD25" s="243"/>
      <c r="RAE25" s="243"/>
      <c r="RAF25" s="243"/>
      <c r="RAG25" s="243"/>
      <c r="RAH25" s="243"/>
      <c r="RAI25" s="243"/>
      <c r="RAJ25" s="243"/>
      <c r="RAK25" s="243"/>
      <c r="RAL25" s="243"/>
      <c r="RAM25" s="243"/>
      <c r="RAN25" s="243"/>
      <c r="RAO25" s="243"/>
      <c r="RAP25" s="243"/>
      <c r="RAQ25" s="243"/>
      <c r="RAR25" s="243"/>
      <c r="RAS25" s="243"/>
      <c r="RAT25" s="243"/>
      <c r="RAU25" s="243"/>
      <c r="RAV25" s="243"/>
      <c r="RAW25" s="243"/>
      <c r="RAX25" s="243"/>
      <c r="RAY25" s="243"/>
      <c r="RAZ25" s="243"/>
      <c r="RBA25" s="243"/>
      <c r="RBB25" s="243"/>
      <c r="RBC25" s="243"/>
      <c r="RBD25" s="243"/>
      <c r="RBE25" s="243"/>
      <c r="RBF25" s="243"/>
      <c r="RBG25" s="243"/>
      <c r="RBH25" s="243"/>
      <c r="RBI25" s="243"/>
      <c r="RBJ25" s="243"/>
      <c r="RBK25" s="243"/>
      <c r="RBL25" s="243"/>
      <c r="RBM25" s="243"/>
      <c r="RBN25" s="243"/>
      <c r="RBO25" s="243"/>
      <c r="RBP25" s="243"/>
      <c r="RBQ25" s="243"/>
      <c r="RBR25" s="243"/>
      <c r="RBS25" s="243"/>
      <c r="RBT25" s="243"/>
      <c r="RBU25" s="243"/>
      <c r="RBV25" s="243"/>
      <c r="RBW25" s="243"/>
      <c r="RBX25" s="243"/>
      <c r="RBY25" s="243"/>
      <c r="RBZ25" s="243"/>
      <c r="RCA25" s="243"/>
      <c r="RCB25" s="243"/>
      <c r="RCC25" s="243"/>
      <c r="RCD25" s="243"/>
      <c r="RCE25" s="243"/>
      <c r="RCF25" s="243"/>
      <c r="RCG25" s="243"/>
      <c r="RCH25" s="243"/>
      <c r="RCI25" s="243"/>
      <c r="RCJ25" s="243"/>
      <c r="RCK25" s="243"/>
      <c r="RCL25" s="243"/>
      <c r="RCM25" s="243"/>
      <c r="RCN25" s="243"/>
      <c r="RCO25" s="243"/>
      <c r="RCP25" s="243"/>
      <c r="RCQ25" s="243"/>
      <c r="RCR25" s="243"/>
      <c r="RCS25" s="243"/>
      <c r="RCT25" s="243"/>
      <c r="RCU25" s="243"/>
      <c r="RCV25" s="243"/>
      <c r="RCW25" s="243"/>
      <c r="RCX25" s="243"/>
      <c r="RCY25" s="243"/>
      <c r="RCZ25" s="243"/>
      <c r="RDA25" s="243"/>
      <c r="RDB25" s="243"/>
      <c r="RDC25" s="243"/>
      <c r="RDD25" s="243"/>
      <c r="RDE25" s="243"/>
      <c r="RDF25" s="243"/>
      <c r="RDG25" s="243"/>
      <c r="RDH25" s="243"/>
      <c r="RDI25" s="243"/>
      <c r="RDJ25" s="243"/>
      <c r="RDK25" s="243"/>
      <c r="RDL25" s="243"/>
      <c r="RDM25" s="243"/>
      <c r="RDN25" s="243"/>
      <c r="RDO25" s="243"/>
      <c r="RDP25" s="243"/>
      <c r="RDQ25" s="243"/>
      <c r="RDR25" s="243"/>
      <c r="RDS25" s="243"/>
      <c r="RDT25" s="243"/>
      <c r="RDU25" s="243"/>
      <c r="RDV25" s="243"/>
      <c r="RDW25" s="243"/>
      <c r="RDX25" s="243"/>
      <c r="RDY25" s="243"/>
      <c r="RDZ25" s="243"/>
      <c r="REA25" s="243"/>
      <c r="REB25" s="243"/>
      <c r="REC25" s="243"/>
      <c r="RED25" s="243"/>
      <c r="REE25" s="243"/>
      <c r="REF25" s="243"/>
      <c r="REG25" s="243"/>
      <c r="REH25" s="243"/>
      <c r="REI25" s="243"/>
      <c r="REJ25" s="243"/>
      <c r="REK25" s="243"/>
      <c r="REL25" s="243"/>
      <c r="REM25" s="243"/>
      <c r="REN25" s="243"/>
      <c r="REO25" s="243"/>
      <c r="REP25" s="243"/>
      <c r="REQ25" s="243"/>
      <c r="RER25" s="243"/>
      <c r="RES25" s="243"/>
      <c r="RET25" s="243"/>
      <c r="REU25" s="243"/>
      <c r="REV25" s="243"/>
      <c r="REW25" s="243"/>
      <c r="REX25" s="243"/>
      <c r="REY25" s="243"/>
      <c r="REZ25" s="243"/>
      <c r="RFA25" s="243"/>
      <c r="RFB25" s="243"/>
      <c r="RFC25" s="243"/>
      <c r="RFD25" s="243"/>
      <c r="RFE25" s="243"/>
      <c r="RFF25" s="243"/>
      <c r="RFG25" s="243"/>
      <c r="RFH25" s="243"/>
      <c r="RFI25" s="243"/>
      <c r="RFJ25" s="243"/>
      <c r="RFK25" s="243"/>
      <c r="RFL25" s="243"/>
      <c r="RFM25" s="243"/>
      <c r="RFN25" s="243"/>
      <c r="RFO25" s="243"/>
      <c r="RFP25" s="243"/>
      <c r="RFQ25" s="243"/>
      <c r="RFR25" s="243"/>
      <c r="RFS25" s="243"/>
      <c r="RFT25" s="243"/>
      <c r="RFU25" s="243"/>
      <c r="RFV25" s="243"/>
      <c r="RFW25" s="243"/>
      <c r="RFX25" s="243"/>
      <c r="RFY25" s="243"/>
      <c r="RFZ25" s="243"/>
      <c r="RGA25" s="243"/>
      <c r="RGB25" s="243"/>
      <c r="RGC25" s="243"/>
      <c r="RGD25" s="243"/>
      <c r="RGE25" s="243"/>
      <c r="RGF25" s="243"/>
      <c r="RGG25" s="243"/>
      <c r="RGH25" s="243"/>
      <c r="RGI25" s="243"/>
      <c r="RGJ25" s="243"/>
      <c r="RGK25" s="243"/>
      <c r="RGL25" s="243"/>
      <c r="RGM25" s="243"/>
      <c r="RGN25" s="243"/>
      <c r="RGO25" s="243"/>
      <c r="RGP25" s="243"/>
      <c r="RGQ25" s="243"/>
      <c r="RGR25" s="243"/>
      <c r="RGS25" s="243"/>
      <c r="RGT25" s="243"/>
      <c r="RGU25" s="243"/>
      <c r="RGV25" s="243"/>
      <c r="RGW25" s="243"/>
      <c r="RGX25" s="243"/>
      <c r="RGY25" s="243"/>
      <c r="RGZ25" s="243"/>
      <c r="RHA25" s="243"/>
      <c r="RHB25" s="243"/>
      <c r="RHC25" s="243"/>
      <c r="RHD25" s="243"/>
      <c r="RHE25" s="243"/>
      <c r="RHF25" s="243"/>
      <c r="RHG25" s="243"/>
      <c r="RHH25" s="243"/>
      <c r="RHI25" s="243"/>
      <c r="RHJ25" s="243"/>
      <c r="RHK25" s="243"/>
      <c r="RHL25" s="243"/>
      <c r="RHM25" s="243"/>
      <c r="RHN25" s="243"/>
      <c r="RHO25" s="243"/>
      <c r="RHP25" s="243"/>
      <c r="RHQ25" s="243"/>
      <c r="RHR25" s="243"/>
      <c r="RHS25" s="243"/>
      <c r="RHT25" s="243"/>
      <c r="RHU25" s="243"/>
      <c r="RHV25" s="243"/>
      <c r="RHW25" s="243"/>
      <c r="RHX25" s="243"/>
      <c r="RHY25" s="243"/>
      <c r="RHZ25" s="243"/>
      <c r="RIA25" s="243"/>
      <c r="RIB25" s="243"/>
      <c r="RIC25" s="243"/>
      <c r="RID25" s="243"/>
      <c r="RIE25" s="243"/>
      <c r="RIF25" s="243"/>
      <c r="RIG25" s="243"/>
      <c r="RIH25" s="243"/>
      <c r="RII25" s="243"/>
      <c r="RIJ25" s="243"/>
      <c r="RIK25" s="243"/>
      <c r="RIL25" s="243"/>
      <c r="RIM25" s="243"/>
      <c r="RIN25" s="243"/>
      <c r="RIO25" s="243"/>
      <c r="RIP25" s="243"/>
      <c r="RIQ25" s="243"/>
      <c r="RIR25" s="243"/>
      <c r="RIS25" s="243"/>
      <c r="RIT25" s="243"/>
      <c r="RIU25" s="243"/>
      <c r="RIV25" s="243"/>
      <c r="RIW25" s="243"/>
      <c r="RIX25" s="243"/>
      <c r="RIY25" s="243"/>
      <c r="RIZ25" s="243"/>
      <c r="RJA25" s="243"/>
      <c r="RJB25" s="243"/>
      <c r="RJC25" s="243"/>
      <c r="RJD25" s="243"/>
      <c r="RJE25" s="243"/>
      <c r="RJF25" s="243"/>
      <c r="RJG25" s="243"/>
      <c r="RJH25" s="243"/>
      <c r="RJI25" s="243"/>
      <c r="RJJ25" s="243"/>
      <c r="RJK25" s="243"/>
      <c r="RJL25" s="243"/>
      <c r="RJM25" s="243"/>
      <c r="RJN25" s="243"/>
      <c r="RJO25" s="243"/>
      <c r="RJP25" s="243"/>
      <c r="RJQ25" s="243"/>
      <c r="RJR25" s="243"/>
      <c r="RJS25" s="243"/>
      <c r="RJT25" s="243"/>
      <c r="RJU25" s="243"/>
      <c r="RJV25" s="243"/>
      <c r="RJW25" s="243"/>
      <c r="RJX25" s="243"/>
      <c r="RJY25" s="243"/>
      <c r="RJZ25" s="243"/>
      <c r="RKA25" s="243"/>
      <c r="RKB25" s="243"/>
      <c r="RKC25" s="243"/>
      <c r="RKD25" s="243"/>
      <c r="RKE25" s="243"/>
      <c r="RKF25" s="243"/>
      <c r="RKG25" s="243"/>
      <c r="RKH25" s="243"/>
      <c r="RKI25" s="243"/>
      <c r="RKJ25" s="243"/>
      <c r="RKK25" s="243"/>
      <c r="RKL25" s="243"/>
      <c r="RKM25" s="243"/>
      <c r="RKN25" s="243"/>
      <c r="RKO25" s="243"/>
      <c r="RKP25" s="243"/>
      <c r="RKQ25" s="243"/>
      <c r="RKR25" s="243"/>
      <c r="RKS25" s="243"/>
      <c r="RKT25" s="243"/>
      <c r="RKU25" s="243"/>
      <c r="RKV25" s="243"/>
      <c r="RKW25" s="243"/>
      <c r="RKX25" s="243"/>
      <c r="RKY25" s="243"/>
      <c r="RKZ25" s="243"/>
      <c r="RLA25" s="243"/>
      <c r="RLB25" s="243"/>
      <c r="RLC25" s="243"/>
      <c r="RLD25" s="243"/>
      <c r="RLE25" s="243"/>
      <c r="RLF25" s="243"/>
      <c r="RLG25" s="243"/>
      <c r="RLH25" s="243"/>
      <c r="RLI25" s="243"/>
      <c r="RLJ25" s="243"/>
      <c r="RLK25" s="243"/>
      <c r="RLL25" s="243"/>
      <c r="RLM25" s="243"/>
      <c r="RLN25" s="243"/>
      <c r="RLO25" s="243"/>
      <c r="RLP25" s="243"/>
      <c r="RLQ25" s="243"/>
      <c r="RLR25" s="243"/>
      <c r="RLS25" s="243"/>
      <c r="RLT25" s="243"/>
      <c r="RLU25" s="243"/>
      <c r="RLV25" s="243"/>
      <c r="RLW25" s="243"/>
      <c r="RLX25" s="243"/>
      <c r="RLY25" s="243"/>
      <c r="RLZ25" s="243"/>
      <c r="RMA25" s="243"/>
      <c r="RMB25" s="243"/>
      <c r="RMC25" s="243"/>
      <c r="RMD25" s="243"/>
      <c r="RME25" s="243"/>
      <c r="RMF25" s="243"/>
      <c r="RMG25" s="243"/>
      <c r="RMH25" s="243"/>
      <c r="RMI25" s="243"/>
      <c r="RMJ25" s="243"/>
      <c r="RMK25" s="243"/>
      <c r="RML25" s="243"/>
      <c r="RMM25" s="243"/>
      <c r="RMN25" s="243"/>
      <c r="RMO25" s="243"/>
      <c r="RMP25" s="243"/>
      <c r="RMQ25" s="243"/>
      <c r="RMR25" s="243"/>
      <c r="RMS25" s="243"/>
      <c r="RMT25" s="243"/>
      <c r="RMU25" s="243"/>
      <c r="RMV25" s="243"/>
      <c r="RMW25" s="243"/>
      <c r="RMX25" s="243"/>
      <c r="RMY25" s="243"/>
      <c r="RMZ25" s="243"/>
      <c r="RNA25" s="243"/>
      <c r="RNB25" s="243"/>
      <c r="RNC25" s="243"/>
      <c r="RND25" s="243"/>
      <c r="RNE25" s="243"/>
      <c r="RNF25" s="243"/>
      <c r="RNG25" s="243"/>
      <c r="RNH25" s="243"/>
      <c r="RNI25" s="243"/>
      <c r="RNJ25" s="243"/>
      <c r="RNK25" s="243"/>
      <c r="RNL25" s="243"/>
      <c r="RNM25" s="243"/>
      <c r="RNN25" s="243"/>
      <c r="RNO25" s="243"/>
      <c r="RNP25" s="243"/>
      <c r="RNQ25" s="243"/>
      <c r="RNR25" s="243"/>
      <c r="RNS25" s="243"/>
      <c r="RNT25" s="243"/>
      <c r="RNU25" s="243"/>
      <c r="RNV25" s="243"/>
      <c r="RNW25" s="243"/>
      <c r="RNX25" s="243"/>
      <c r="RNY25" s="243"/>
      <c r="RNZ25" s="243"/>
      <c r="ROA25" s="243"/>
      <c r="ROB25" s="243"/>
      <c r="ROC25" s="243"/>
      <c r="ROD25" s="243"/>
      <c r="ROE25" s="243"/>
      <c r="ROF25" s="243"/>
      <c r="ROG25" s="243"/>
      <c r="ROH25" s="243"/>
      <c r="ROI25" s="243"/>
      <c r="ROJ25" s="243"/>
      <c r="ROK25" s="243"/>
      <c r="ROL25" s="243"/>
      <c r="ROM25" s="243"/>
      <c r="RON25" s="243"/>
      <c r="ROO25" s="243"/>
      <c r="ROP25" s="243"/>
      <c r="ROQ25" s="243"/>
      <c r="ROR25" s="243"/>
      <c r="ROS25" s="243"/>
      <c r="ROT25" s="243"/>
      <c r="ROU25" s="243"/>
      <c r="ROV25" s="243"/>
      <c r="ROW25" s="243"/>
      <c r="ROX25" s="243"/>
      <c r="ROY25" s="243"/>
      <c r="ROZ25" s="243"/>
      <c r="RPA25" s="243"/>
      <c r="RPB25" s="243"/>
      <c r="RPC25" s="243"/>
      <c r="RPD25" s="243"/>
      <c r="RPE25" s="243"/>
      <c r="RPF25" s="243"/>
      <c r="RPG25" s="243"/>
      <c r="RPH25" s="243"/>
      <c r="RPI25" s="243"/>
      <c r="RPJ25" s="243"/>
      <c r="RPK25" s="243"/>
      <c r="RPL25" s="243"/>
      <c r="RPM25" s="243"/>
      <c r="RPN25" s="243"/>
      <c r="RPO25" s="243"/>
      <c r="RPP25" s="243"/>
      <c r="RPQ25" s="243"/>
      <c r="RPR25" s="243"/>
      <c r="RPS25" s="243"/>
      <c r="RPT25" s="243"/>
      <c r="RPU25" s="243"/>
      <c r="RPV25" s="243"/>
      <c r="RPW25" s="243"/>
      <c r="RPX25" s="243"/>
      <c r="RPY25" s="243"/>
      <c r="RPZ25" s="243"/>
      <c r="RQA25" s="243"/>
      <c r="RQB25" s="243"/>
      <c r="RQC25" s="243"/>
      <c r="RQD25" s="243"/>
      <c r="RQE25" s="243"/>
      <c r="RQF25" s="243"/>
      <c r="RQG25" s="243"/>
      <c r="RQH25" s="243"/>
      <c r="RQI25" s="243"/>
      <c r="RQJ25" s="243"/>
      <c r="RQK25" s="243"/>
      <c r="RQL25" s="243"/>
      <c r="RQM25" s="243"/>
      <c r="RQN25" s="243"/>
      <c r="RQO25" s="243"/>
      <c r="RQP25" s="243"/>
      <c r="RQQ25" s="243"/>
      <c r="RQR25" s="243"/>
      <c r="RQS25" s="243"/>
      <c r="RQT25" s="243"/>
      <c r="RQU25" s="243"/>
      <c r="RQV25" s="243"/>
      <c r="RQW25" s="243"/>
      <c r="RQX25" s="243"/>
      <c r="RQY25" s="243"/>
      <c r="RQZ25" s="243"/>
      <c r="RRA25" s="243"/>
      <c r="RRB25" s="243"/>
      <c r="RRC25" s="243"/>
      <c r="RRD25" s="243"/>
      <c r="RRE25" s="243"/>
      <c r="RRF25" s="243"/>
      <c r="RRG25" s="243"/>
      <c r="RRH25" s="243"/>
      <c r="RRI25" s="243"/>
      <c r="RRJ25" s="243"/>
      <c r="RRK25" s="243"/>
      <c r="RRL25" s="243"/>
      <c r="RRM25" s="243"/>
      <c r="RRN25" s="243"/>
      <c r="RRO25" s="243"/>
      <c r="RRP25" s="243"/>
      <c r="RRQ25" s="243"/>
      <c r="RRR25" s="243"/>
      <c r="RRS25" s="243"/>
      <c r="RRT25" s="243"/>
      <c r="RRU25" s="243"/>
      <c r="RRV25" s="243"/>
      <c r="RRW25" s="243"/>
      <c r="RRX25" s="243"/>
      <c r="RRY25" s="243"/>
      <c r="RRZ25" s="243"/>
      <c r="RSA25" s="243"/>
      <c r="RSB25" s="243"/>
      <c r="RSC25" s="243"/>
      <c r="RSD25" s="243"/>
      <c r="RSE25" s="243"/>
      <c r="RSF25" s="243"/>
      <c r="RSG25" s="243"/>
      <c r="RSH25" s="243"/>
      <c r="RSI25" s="243"/>
      <c r="RSJ25" s="243"/>
      <c r="RSK25" s="243"/>
      <c r="RSL25" s="243"/>
      <c r="RSM25" s="243"/>
      <c r="RSN25" s="243"/>
      <c r="RSO25" s="243"/>
      <c r="RSP25" s="243"/>
      <c r="RSQ25" s="243"/>
      <c r="RSR25" s="243"/>
      <c r="RSS25" s="243"/>
      <c r="RST25" s="243"/>
      <c r="RSU25" s="243"/>
      <c r="RSV25" s="243"/>
      <c r="RSW25" s="243"/>
      <c r="RSX25" s="243"/>
      <c r="RSY25" s="243"/>
      <c r="RSZ25" s="243"/>
      <c r="RTA25" s="243"/>
      <c r="RTB25" s="243"/>
      <c r="RTC25" s="243"/>
      <c r="RTD25" s="243"/>
      <c r="RTE25" s="243"/>
      <c r="RTF25" s="243"/>
      <c r="RTG25" s="243"/>
      <c r="RTH25" s="243"/>
      <c r="RTI25" s="243"/>
      <c r="RTJ25" s="243"/>
      <c r="RTK25" s="243"/>
      <c r="RTL25" s="243"/>
      <c r="RTM25" s="243"/>
      <c r="RTN25" s="243"/>
      <c r="RTO25" s="243"/>
      <c r="RTP25" s="243"/>
      <c r="RTQ25" s="243"/>
      <c r="RTR25" s="243"/>
      <c r="RTS25" s="243"/>
      <c r="RTT25" s="243"/>
      <c r="RTU25" s="243"/>
      <c r="RTV25" s="243"/>
      <c r="RTW25" s="243"/>
      <c r="RTX25" s="243"/>
      <c r="RTY25" s="243"/>
      <c r="RTZ25" s="243"/>
      <c r="RUA25" s="243"/>
      <c r="RUB25" s="243"/>
      <c r="RUC25" s="243"/>
      <c r="RUD25" s="243"/>
      <c r="RUE25" s="243"/>
      <c r="RUF25" s="243"/>
      <c r="RUG25" s="243"/>
      <c r="RUH25" s="243"/>
      <c r="RUI25" s="243"/>
      <c r="RUJ25" s="243"/>
      <c r="RUK25" s="243"/>
      <c r="RUL25" s="243"/>
      <c r="RUM25" s="243"/>
      <c r="RUN25" s="243"/>
      <c r="RUO25" s="243"/>
      <c r="RUP25" s="243"/>
      <c r="RUQ25" s="243"/>
      <c r="RUR25" s="243"/>
      <c r="RUS25" s="243"/>
      <c r="RUT25" s="243"/>
      <c r="RUU25" s="243"/>
      <c r="RUV25" s="243"/>
      <c r="RUW25" s="243"/>
      <c r="RUX25" s="243"/>
      <c r="RUY25" s="243"/>
      <c r="RUZ25" s="243"/>
      <c r="RVA25" s="243"/>
      <c r="RVB25" s="243"/>
      <c r="RVC25" s="243"/>
      <c r="RVD25" s="243"/>
      <c r="RVE25" s="243"/>
      <c r="RVF25" s="243"/>
      <c r="RVG25" s="243"/>
      <c r="RVH25" s="243"/>
      <c r="RVI25" s="243"/>
      <c r="RVJ25" s="243"/>
      <c r="RVK25" s="243"/>
      <c r="RVL25" s="243"/>
      <c r="RVM25" s="243"/>
      <c r="RVN25" s="243"/>
      <c r="RVO25" s="243"/>
      <c r="RVP25" s="243"/>
      <c r="RVQ25" s="243"/>
      <c r="RVR25" s="243"/>
      <c r="RVS25" s="243"/>
      <c r="RVT25" s="243"/>
      <c r="RVU25" s="243"/>
      <c r="RVV25" s="243"/>
      <c r="RVW25" s="243"/>
      <c r="RVX25" s="243"/>
      <c r="RVY25" s="243"/>
      <c r="RVZ25" s="243"/>
      <c r="RWA25" s="243"/>
      <c r="RWB25" s="243"/>
      <c r="RWC25" s="243"/>
      <c r="RWD25" s="243"/>
      <c r="RWE25" s="243"/>
      <c r="RWF25" s="243"/>
      <c r="RWG25" s="243"/>
      <c r="RWH25" s="243"/>
      <c r="RWI25" s="243"/>
      <c r="RWJ25" s="243"/>
      <c r="RWK25" s="243"/>
      <c r="RWL25" s="243"/>
      <c r="RWM25" s="243"/>
      <c r="RWN25" s="243"/>
      <c r="RWO25" s="243"/>
      <c r="RWP25" s="243"/>
      <c r="RWQ25" s="243"/>
      <c r="RWR25" s="243"/>
      <c r="RWS25" s="243"/>
      <c r="RWT25" s="243"/>
      <c r="RWU25" s="243"/>
      <c r="RWV25" s="243"/>
      <c r="RWW25" s="243"/>
      <c r="RWX25" s="243"/>
      <c r="RWY25" s="243"/>
      <c r="RWZ25" s="243"/>
      <c r="RXA25" s="243"/>
      <c r="RXB25" s="243"/>
      <c r="RXC25" s="243"/>
      <c r="RXD25" s="243"/>
      <c r="RXE25" s="243"/>
      <c r="RXF25" s="243"/>
      <c r="RXG25" s="243"/>
      <c r="RXH25" s="243"/>
      <c r="RXI25" s="243"/>
      <c r="RXJ25" s="243"/>
      <c r="RXK25" s="243"/>
      <c r="RXL25" s="243"/>
      <c r="RXM25" s="243"/>
      <c r="RXN25" s="243"/>
      <c r="RXO25" s="243"/>
      <c r="RXP25" s="243"/>
      <c r="RXQ25" s="243"/>
      <c r="RXR25" s="243"/>
      <c r="RXS25" s="243"/>
      <c r="RXT25" s="243"/>
      <c r="RXU25" s="243"/>
      <c r="RXV25" s="243"/>
      <c r="RXW25" s="243"/>
      <c r="RXX25" s="243"/>
      <c r="RXY25" s="243"/>
      <c r="RXZ25" s="243"/>
      <c r="RYA25" s="243"/>
      <c r="RYB25" s="243"/>
      <c r="RYC25" s="243"/>
      <c r="RYD25" s="243"/>
      <c r="RYE25" s="243"/>
      <c r="RYF25" s="243"/>
      <c r="RYG25" s="243"/>
      <c r="RYH25" s="243"/>
      <c r="RYI25" s="243"/>
      <c r="RYJ25" s="243"/>
      <c r="RYK25" s="243"/>
      <c r="RYL25" s="243"/>
      <c r="RYM25" s="243"/>
      <c r="RYN25" s="243"/>
      <c r="RYO25" s="243"/>
      <c r="RYP25" s="243"/>
      <c r="RYQ25" s="243"/>
      <c r="RYR25" s="243"/>
      <c r="RYS25" s="243"/>
      <c r="RYT25" s="243"/>
      <c r="RYU25" s="243"/>
      <c r="RYV25" s="243"/>
      <c r="RYW25" s="243"/>
      <c r="RYX25" s="243"/>
      <c r="RYY25" s="243"/>
      <c r="RYZ25" s="243"/>
      <c r="RZA25" s="243"/>
      <c r="RZB25" s="243"/>
      <c r="RZC25" s="243"/>
      <c r="RZD25" s="243"/>
      <c r="RZE25" s="243"/>
      <c r="RZF25" s="243"/>
      <c r="RZG25" s="243"/>
      <c r="RZH25" s="243"/>
      <c r="RZI25" s="243"/>
      <c r="RZJ25" s="243"/>
      <c r="RZK25" s="243"/>
      <c r="RZL25" s="243"/>
      <c r="RZM25" s="243"/>
      <c r="RZN25" s="243"/>
      <c r="RZO25" s="243"/>
      <c r="RZP25" s="243"/>
      <c r="RZQ25" s="243"/>
      <c r="RZR25" s="243"/>
      <c r="RZS25" s="243"/>
      <c r="RZT25" s="243"/>
      <c r="RZU25" s="243"/>
      <c r="RZV25" s="243"/>
      <c r="RZW25" s="243"/>
      <c r="RZX25" s="243"/>
      <c r="RZY25" s="243"/>
      <c r="RZZ25" s="243"/>
      <c r="SAA25" s="243"/>
      <c r="SAB25" s="243"/>
      <c r="SAC25" s="243"/>
      <c r="SAD25" s="243"/>
      <c r="SAE25" s="243"/>
      <c r="SAF25" s="243"/>
      <c r="SAG25" s="243"/>
      <c r="SAH25" s="243"/>
      <c r="SAI25" s="243"/>
      <c r="SAJ25" s="243"/>
      <c r="SAK25" s="243"/>
      <c r="SAL25" s="243"/>
      <c r="SAM25" s="243"/>
      <c r="SAN25" s="243"/>
      <c r="SAO25" s="243"/>
      <c r="SAP25" s="243"/>
      <c r="SAQ25" s="243"/>
      <c r="SAR25" s="243"/>
      <c r="SAS25" s="243"/>
      <c r="SAT25" s="243"/>
      <c r="SAU25" s="243"/>
      <c r="SAV25" s="243"/>
      <c r="SAW25" s="243"/>
      <c r="SAX25" s="243"/>
      <c r="SAY25" s="243"/>
      <c r="SAZ25" s="243"/>
      <c r="SBA25" s="243"/>
      <c r="SBB25" s="243"/>
      <c r="SBC25" s="243"/>
      <c r="SBD25" s="243"/>
      <c r="SBE25" s="243"/>
      <c r="SBF25" s="243"/>
      <c r="SBG25" s="243"/>
      <c r="SBH25" s="243"/>
      <c r="SBI25" s="243"/>
      <c r="SBJ25" s="243"/>
      <c r="SBK25" s="243"/>
      <c r="SBL25" s="243"/>
      <c r="SBM25" s="243"/>
      <c r="SBN25" s="243"/>
      <c r="SBO25" s="243"/>
      <c r="SBP25" s="243"/>
      <c r="SBQ25" s="243"/>
      <c r="SBR25" s="243"/>
      <c r="SBS25" s="243"/>
      <c r="SBT25" s="243"/>
      <c r="SBU25" s="243"/>
      <c r="SBV25" s="243"/>
      <c r="SBW25" s="243"/>
      <c r="SBX25" s="243"/>
      <c r="SBY25" s="243"/>
      <c r="SBZ25" s="243"/>
      <c r="SCA25" s="243"/>
      <c r="SCB25" s="243"/>
      <c r="SCC25" s="243"/>
      <c r="SCD25" s="243"/>
      <c r="SCE25" s="243"/>
      <c r="SCF25" s="243"/>
      <c r="SCG25" s="243"/>
      <c r="SCH25" s="243"/>
      <c r="SCI25" s="243"/>
      <c r="SCJ25" s="243"/>
      <c r="SCK25" s="243"/>
      <c r="SCL25" s="243"/>
      <c r="SCM25" s="243"/>
      <c r="SCN25" s="243"/>
      <c r="SCO25" s="243"/>
      <c r="SCP25" s="243"/>
      <c r="SCQ25" s="243"/>
      <c r="SCR25" s="243"/>
      <c r="SCS25" s="243"/>
      <c r="SCT25" s="243"/>
      <c r="SCU25" s="243"/>
      <c r="SCV25" s="243"/>
      <c r="SCW25" s="243"/>
      <c r="SCX25" s="243"/>
      <c r="SCY25" s="243"/>
      <c r="SCZ25" s="243"/>
      <c r="SDA25" s="243"/>
      <c r="SDB25" s="243"/>
      <c r="SDC25" s="243"/>
      <c r="SDD25" s="243"/>
      <c r="SDE25" s="243"/>
      <c r="SDF25" s="243"/>
      <c r="SDG25" s="243"/>
      <c r="SDH25" s="243"/>
      <c r="SDI25" s="243"/>
      <c r="SDJ25" s="243"/>
      <c r="SDK25" s="243"/>
      <c r="SDL25" s="243"/>
      <c r="SDM25" s="243"/>
      <c r="SDN25" s="243"/>
      <c r="SDO25" s="243"/>
      <c r="SDP25" s="243"/>
      <c r="SDQ25" s="243"/>
      <c r="SDR25" s="243"/>
      <c r="SDS25" s="243"/>
      <c r="SDT25" s="243"/>
      <c r="SDU25" s="243"/>
      <c r="SDV25" s="243"/>
      <c r="SDW25" s="243"/>
      <c r="SDX25" s="243"/>
      <c r="SDY25" s="243"/>
      <c r="SDZ25" s="243"/>
      <c r="SEA25" s="243"/>
      <c r="SEB25" s="243"/>
      <c r="SEC25" s="243"/>
      <c r="SED25" s="243"/>
      <c r="SEE25" s="243"/>
      <c r="SEF25" s="243"/>
      <c r="SEG25" s="243"/>
      <c r="SEH25" s="243"/>
      <c r="SEI25" s="243"/>
      <c r="SEJ25" s="243"/>
      <c r="SEK25" s="243"/>
      <c r="SEL25" s="243"/>
      <c r="SEM25" s="243"/>
      <c r="SEN25" s="243"/>
      <c r="SEO25" s="243"/>
      <c r="SEP25" s="243"/>
      <c r="SEQ25" s="243"/>
      <c r="SER25" s="243"/>
      <c r="SES25" s="243"/>
      <c r="SET25" s="243"/>
      <c r="SEU25" s="243"/>
      <c r="SEV25" s="243"/>
      <c r="SEW25" s="243"/>
      <c r="SEX25" s="243"/>
      <c r="SEY25" s="243"/>
      <c r="SEZ25" s="243"/>
      <c r="SFA25" s="243"/>
      <c r="SFB25" s="243"/>
      <c r="SFC25" s="243"/>
      <c r="SFD25" s="243"/>
      <c r="SFE25" s="243"/>
      <c r="SFF25" s="243"/>
      <c r="SFG25" s="243"/>
      <c r="SFH25" s="243"/>
      <c r="SFI25" s="243"/>
      <c r="SFJ25" s="243"/>
      <c r="SFK25" s="243"/>
      <c r="SFL25" s="243"/>
      <c r="SFM25" s="243"/>
      <c r="SFN25" s="243"/>
      <c r="SFO25" s="243"/>
      <c r="SFP25" s="243"/>
      <c r="SFQ25" s="243"/>
      <c r="SFR25" s="243"/>
      <c r="SFS25" s="243"/>
      <c r="SFT25" s="243"/>
      <c r="SFU25" s="243"/>
      <c r="SFV25" s="243"/>
      <c r="SFW25" s="243"/>
      <c r="SFX25" s="243"/>
      <c r="SFY25" s="243"/>
      <c r="SFZ25" s="243"/>
      <c r="SGA25" s="243"/>
      <c r="SGB25" s="243"/>
      <c r="SGC25" s="243"/>
      <c r="SGD25" s="243"/>
      <c r="SGE25" s="243"/>
      <c r="SGF25" s="243"/>
      <c r="SGG25" s="243"/>
      <c r="SGH25" s="243"/>
      <c r="SGI25" s="243"/>
      <c r="SGJ25" s="243"/>
      <c r="SGK25" s="243"/>
      <c r="SGL25" s="243"/>
      <c r="SGM25" s="243"/>
      <c r="SGN25" s="243"/>
      <c r="SGO25" s="243"/>
      <c r="SGP25" s="243"/>
      <c r="SGQ25" s="243"/>
      <c r="SGR25" s="243"/>
      <c r="SGS25" s="243"/>
      <c r="SGT25" s="243"/>
      <c r="SGU25" s="243"/>
      <c r="SGV25" s="243"/>
      <c r="SGW25" s="243"/>
      <c r="SGX25" s="243"/>
      <c r="SGY25" s="243"/>
      <c r="SGZ25" s="243"/>
      <c r="SHA25" s="243"/>
      <c r="SHB25" s="243"/>
      <c r="SHC25" s="243"/>
      <c r="SHD25" s="243"/>
      <c r="SHE25" s="243"/>
      <c r="SHF25" s="243"/>
      <c r="SHG25" s="243"/>
      <c r="SHH25" s="243"/>
      <c r="SHI25" s="243"/>
      <c r="SHJ25" s="243"/>
      <c r="SHK25" s="243"/>
      <c r="SHL25" s="243"/>
      <c r="SHM25" s="243"/>
      <c r="SHN25" s="243"/>
      <c r="SHO25" s="243"/>
      <c r="SHP25" s="243"/>
      <c r="SHQ25" s="243"/>
      <c r="SHR25" s="243"/>
      <c r="SHS25" s="243"/>
      <c r="SHT25" s="243"/>
      <c r="SHU25" s="243"/>
      <c r="SHV25" s="243"/>
      <c r="SHW25" s="243"/>
      <c r="SHX25" s="243"/>
      <c r="SHY25" s="243"/>
      <c r="SHZ25" s="243"/>
      <c r="SIA25" s="243"/>
      <c r="SIB25" s="243"/>
      <c r="SIC25" s="243"/>
      <c r="SID25" s="243"/>
      <c r="SIE25" s="243"/>
      <c r="SIF25" s="243"/>
      <c r="SIG25" s="243"/>
      <c r="SIH25" s="243"/>
      <c r="SII25" s="243"/>
      <c r="SIJ25" s="243"/>
      <c r="SIK25" s="243"/>
      <c r="SIL25" s="243"/>
      <c r="SIM25" s="243"/>
      <c r="SIN25" s="243"/>
      <c r="SIO25" s="243"/>
      <c r="SIP25" s="243"/>
      <c r="SIQ25" s="243"/>
      <c r="SIR25" s="243"/>
      <c r="SIS25" s="243"/>
      <c r="SIT25" s="243"/>
      <c r="SIU25" s="243"/>
      <c r="SIV25" s="243"/>
      <c r="SIW25" s="243"/>
      <c r="SIX25" s="243"/>
      <c r="SIY25" s="243"/>
      <c r="SIZ25" s="243"/>
      <c r="SJA25" s="243"/>
      <c r="SJB25" s="243"/>
      <c r="SJC25" s="243"/>
      <c r="SJD25" s="243"/>
      <c r="SJE25" s="243"/>
      <c r="SJF25" s="243"/>
      <c r="SJG25" s="243"/>
      <c r="SJH25" s="243"/>
      <c r="SJI25" s="243"/>
      <c r="SJJ25" s="243"/>
      <c r="SJK25" s="243"/>
      <c r="SJL25" s="243"/>
      <c r="SJM25" s="243"/>
      <c r="SJN25" s="243"/>
      <c r="SJO25" s="243"/>
      <c r="SJP25" s="243"/>
      <c r="SJQ25" s="243"/>
      <c r="SJR25" s="243"/>
      <c r="SJS25" s="243"/>
      <c r="SJT25" s="243"/>
      <c r="SJU25" s="243"/>
      <c r="SJV25" s="243"/>
      <c r="SJW25" s="243"/>
      <c r="SJX25" s="243"/>
      <c r="SJY25" s="243"/>
      <c r="SJZ25" s="243"/>
      <c r="SKA25" s="243"/>
      <c r="SKB25" s="243"/>
      <c r="SKC25" s="243"/>
      <c r="SKD25" s="243"/>
      <c r="SKE25" s="243"/>
      <c r="SKF25" s="243"/>
      <c r="SKG25" s="243"/>
      <c r="SKH25" s="243"/>
      <c r="SKI25" s="243"/>
      <c r="SKJ25" s="243"/>
      <c r="SKK25" s="243"/>
      <c r="SKL25" s="243"/>
      <c r="SKM25" s="243"/>
      <c r="SKN25" s="243"/>
      <c r="SKO25" s="243"/>
      <c r="SKP25" s="243"/>
      <c r="SKQ25" s="243"/>
      <c r="SKR25" s="243"/>
      <c r="SKS25" s="243"/>
      <c r="SKT25" s="243"/>
      <c r="SKU25" s="243"/>
      <c r="SKV25" s="243"/>
      <c r="SKW25" s="243"/>
      <c r="SKX25" s="243"/>
      <c r="SKY25" s="243"/>
      <c r="SKZ25" s="243"/>
      <c r="SLA25" s="243"/>
      <c r="SLB25" s="243"/>
      <c r="SLC25" s="243"/>
      <c r="SLD25" s="243"/>
      <c r="SLE25" s="243"/>
      <c r="SLF25" s="243"/>
      <c r="SLG25" s="243"/>
      <c r="SLH25" s="243"/>
      <c r="SLI25" s="243"/>
      <c r="SLJ25" s="243"/>
      <c r="SLK25" s="243"/>
      <c r="SLL25" s="243"/>
      <c r="SLM25" s="243"/>
      <c r="SLN25" s="243"/>
      <c r="SLO25" s="243"/>
      <c r="SLP25" s="243"/>
      <c r="SLQ25" s="243"/>
      <c r="SLR25" s="243"/>
      <c r="SLS25" s="243"/>
      <c r="SLT25" s="243"/>
      <c r="SLU25" s="243"/>
      <c r="SLV25" s="243"/>
      <c r="SLW25" s="243"/>
      <c r="SLX25" s="243"/>
      <c r="SLY25" s="243"/>
      <c r="SLZ25" s="243"/>
      <c r="SMA25" s="243"/>
      <c r="SMB25" s="243"/>
      <c r="SMC25" s="243"/>
      <c r="SMD25" s="243"/>
      <c r="SME25" s="243"/>
      <c r="SMF25" s="243"/>
      <c r="SMG25" s="243"/>
      <c r="SMH25" s="243"/>
      <c r="SMI25" s="243"/>
      <c r="SMJ25" s="243"/>
      <c r="SMK25" s="243"/>
      <c r="SML25" s="243"/>
      <c r="SMM25" s="243"/>
      <c r="SMN25" s="243"/>
      <c r="SMO25" s="243"/>
      <c r="SMP25" s="243"/>
      <c r="SMQ25" s="243"/>
      <c r="SMR25" s="243"/>
      <c r="SMS25" s="243"/>
      <c r="SMT25" s="243"/>
      <c r="SMU25" s="243"/>
      <c r="SMV25" s="243"/>
      <c r="SMW25" s="243"/>
      <c r="SMX25" s="243"/>
      <c r="SMY25" s="243"/>
      <c r="SMZ25" s="243"/>
      <c r="SNA25" s="243"/>
      <c r="SNB25" s="243"/>
      <c r="SNC25" s="243"/>
      <c r="SND25" s="243"/>
      <c r="SNE25" s="243"/>
      <c r="SNF25" s="243"/>
      <c r="SNG25" s="243"/>
      <c r="SNH25" s="243"/>
      <c r="SNI25" s="243"/>
      <c r="SNJ25" s="243"/>
      <c r="SNK25" s="243"/>
      <c r="SNL25" s="243"/>
      <c r="SNM25" s="243"/>
      <c r="SNN25" s="243"/>
      <c r="SNO25" s="243"/>
      <c r="SNP25" s="243"/>
      <c r="SNQ25" s="243"/>
      <c r="SNR25" s="243"/>
      <c r="SNS25" s="243"/>
      <c r="SNT25" s="243"/>
      <c r="SNU25" s="243"/>
      <c r="SNV25" s="243"/>
      <c r="SNW25" s="243"/>
      <c r="SNX25" s="243"/>
      <c r="SNY25" s="243"/>
      <c r="SNZ25" s="243"/>
      <c r="SOA25" s="243"/>
      <c r="SOB25" s="243"/>
      <c r="SOC25" s="243"/>
      <c r="SOD25" s="243"/>
      <c r="SOE25" s="243"/>
      <c r="SOF25" s="243"/>
      <c r="SOG25" s="243"/>
      <c r="SOH25" s="243"/>
      <c r="SOI25" s="243"/>
      <c r="SOJ25" s="243"/>
      <c r="SOK25" s="243"/>
      <c r="SOL25" s="243"/>
      <c r="SOM25" s="243"/>
      <c r="SON25" s="243"/>
      <c r="SOO25" s="243"/>
      <c r="SOP25" s="243"/>
      <c r="SOQ25" s="243"/>
      <c r="SOR25" s="243"/>
      <c r="SOS25" s="243"/>
      <c r="SOT25" s="243"/>
      <c r="SOU25" s="243"/>
      <c r="SOV25" s="243"/>
      <c r="SOW25" s="243"/>
      <c r="SOX25" s="243"/>
      <c r="SOY25" s="243"/>
      <c r="SOZ25" s="243"/>
      <c r="SPA25" s="243"/>
      <c r="SPB25" s="243"/>
      <c r="SPC25" s="243"/>
      <c r="SPD25" s="243"/>
      <c r="SPE25" s="243"/>
      <c r="SPF25" s="243"/>
      <c r="SPG25" s="243"/>
      <c r="SPH25" s="243"/>
      <c r="SPI25" s="243"/>
      <c r="SPJ25" s="243"/>
      <c r="SPK25" s="243"/>
      <c r="SPL25" s="243"/>
      <c r="SPM25" s="243"/>
      <c r="SPN25" s="243"/>
      <c r="SPO25" s="243"/>
      <c r="SPP25" s="243"/>
      <c r="SPQ25" s="243"/>
      <c r="SPR25" s="243"/>
      <c r="SPS25" s="243"/>
      <c r="SPT25" s="243"/>
      <c r="SPU25" s="243"/>
      <c r="SPV25" s="243"/>
      <c r="SPW25" s="243"/>
      <c r="SPX25" s="243"/>
      <c r="SPY25" s="243"/>
      <c r="SPZ25" s="243"/>
      <c r="SQA25" s="243"/>
      <c r="SQB25" s="243"/>
      <c r="SQC25" s="243"/>
      <c r="SQD25" s="243"/>
      <c r="SQE25" s="243"/>
      <c r="SQF25" s="243"/>
      <c r="SQG25" s="243"/>
      <c r="SQH25" s="243"/>
      <c r="SQI25" s="243"/>
      <c r="SQJ25" s="243"/>
      <c r="SQK25" s="243"/>
      <c r="SQL25" s="243"/>
      <c r="SQM25" s="243"/>
      <c r="SQN25" s="243"/>
      <c r="SQO25" s="243"/>
      <c r="SQP25" s="243"/>
      <c r="SQQ25" s="243"/>
      <c r="SQR25" s="243"/>
      <c r="SQS25" s="243"/>
      <c r="SQT25" s="243"/>
      <c r="SQU25" s="243"/>
      <c r="SQV25" s="243"/>
      <c r="SQW25" s="243"/>
      <c r="SQX25" s="243"/>
      <c r="SQY25" s="243"/>
      <c r="SQZ25" s="243"/>
      <c r="SRA25" s="243"/>
      <c r="SRB25" s="243"/>
      <c r="SRC25" s="243"/>
      <c r="SRD25" s="243"/>
      <c r="SRE25" s="243"/>
      <c r="SRF25" s="243"/>
      <c r="SRG25" s="243"/>
      <c r="SRH25" s="243"/>
      <c r="SRI25" s="243"/>
      <c r="SRJ25" s="243"/>
      <c r="SRK25" s="243"/>
      <c r="SRL25" s="243"/>
      <c r="SRM25" s="243"/>
      <c r="SRN25" s="243"/>
      <c r="SRO25" s="243"/>
      <c r="SRP25" s="243"/>
      <c r="SRQ25" s="243"/>
      <c r="SRR25" s="243"/>
      <c r="SRS25" s="243"/>
      <c r="SRT25" s="243"/>
      <c r="SRU25" s="243"/>
      <c r="SRV25" s="243"/>
      <c r="SRW25" s="243"/>
      <c r="SRX25" s="243"/>
      <c r="SRY25" s="243"/>
      <c r="SRZ25" s="243"/>
      <c r="SSA25" s="243"/>
      <c r="SSB25" s="243"/>
      <c r="SSC25" s="243"/>
      <c r="SSD25" s="243"/>
      <c r="SSE25" s="243"/>
      <c r="SSF25" s="243"/>
      <c r="SSG25" s="243"/>
      <c r="SSH25" s="243"/>
      <c r="SSI25" s="243"/>
      <c r="SSJ25" s="243"/>
      <c r="SSK25" s="243"/>
      <c r="SSL25" s="243"/>
      <c r="SSM25" s="243"/>
      <c r="SSN25" s="243"/>
      <c r="SSO25" s="243"/>
      <c r="SSP25" s="243"/>
      <c r="SSQ25" s="243"/>
      <c r="SSR25" s="243"/>
      <c r="SSS25" s="243"/>
      <c r="SST25" s="243"/>
      <c r="SSU25" s="243"/>
      <c r="SSV25" s="243"/>
      <c r="SSW25" s="243"/>
      <c r="SSX25" s="243"/>
      <c r="SSY25" s="243"/>
      <c r="SSZ25" s="243"/>
      <c r="STA25" s="243"/>
      <c r="STB25" s="243"/>
      <c r="STC25" s="243"/>
      <c r="STD25" s="243"/>
      <c r="STE25" s="243"/>
      <c r="STF25" s="243"/>
      <c r="STG25" s="243"/>
      <c r="STH25" s="243"/>
      <c r="STI25" s="243"/>
      <c r="STJ25" s="243"/>
      <c r="STK25" s="243"/>
      <c r="STL25" s="243"/>
      <c r="STM25" s="243"/>
      <c r="STN25" s="243"/>
      <c r="STO25" s="243"/>
      <c r="STP25" s="243"/>
      <c r="STQ25" s="243"/>
      <c r="STR25" s="243"/>
      <c r="STS25" s="243"/>
      <c r="STT25" s="243"/>
      <c r="STU25" s="243"/>
      <c r="STV25" s="243"/>
      <c r="STW25" s="243"/>
      <c r="STX25" s="243"/>
      <c r="STY25" s="243"/>
      <c r="STZ25" s="243"/>
      <c r="SUA25" s="243"/>
      <c r="SUB25" s="243"/>
      <c r="SUC25" s="243"/>
      <c r="SUD25" s="243"/>
      <c r="SUE25" s="243"/>
      <c r="SUF25" s="243"/>
      <c r="SUG25" s="243"/>
      <c r="SUH25" s="243"/>
      <c r="SUI25" s="243"/>
      <c r="SUJ25" s="243"/>
      <c r="SUK25" s="243"/>
      <c r="SUL25" s="243"/>
      <c r="SUM25" s="243"/>
      <c r="SUN25" s="243"/>
      <c r="SUO25" s="243"/>
      <c r="SUP25" s="243"/>
      <c r="SUQ25" s="243"/>
      <c r="SUR25" s="243"/>
      <c r="SUS25" s="243"/>
      <c r="SUT25" s="243"/>
      <c r="SUU25" s="243"/>
      <c r="SUV25" s="243"/>
      <c r="SUW25" s="243"/>
      <c r="SUX25" s="243"/>
      <c r="SUY25" s="243"/>
      <c r="SUZ25" s="243"/>
      <c r="SVA25" s="243"/>
      <c r="SVB25" s="243"/>
      <c r="SVC25" s="243"/>
      <c r="SVD25" s="243"/>
      <c r="SVE25" s="243"/>
      <c r="SVF25" s="243"/>
      <c r="SVG25" s="243"/>
      <c r="SVH25" s="243"/>
      <c r="SVI25" s="243"/>
      <c r="SVJ25" s="243"/>
      <c r="SVK25" s="243"/>
      <c r="SVL25" s="243"/>
      <c r="SVM25" s="243"/>
      <c r="SVN25" s="243"/>
      <c r="SVO25" s="243"/>
      <c r="SVP25" s="243"/>
      <c r="SVQ25" s="243"/>
      <c r="SVR25" s="243"/>
      <c r="SVS25" s="243"/>
      <c r="SVT25" s="243"/>
      <c r="SVU25" s="243"/>
      <c r="SVV25" s="243"/>
      <c r="SVW25" s="243"/>
      <c r="SVX25" s="243"/>
      <c r="SVY25" s="243"/>
      <c r="SVZ25" s="243"/>
      <c r="SWA25" s="243"/>
      <c r="SWB25" s="243"/>
      <c r="SWC25" s="243"/>
      <c r="SWD25" s="243"/>
      <c r="SWE25" s="243"/>
      <c r="SWF25" s="243"/>
      <c r="SWG25" s="243"/>
      <c r="SWH25" s="243"/>
      <c r="SWI25" s="243"/>
      <c r="SWJ25" s="243"/>
      <c r="SWK25" s="243"/>
      <c r="SWL25" s="243"/>
      <c r="SWM25" s="243"/>
      <c r="SWN25" s="243"/>
      <c r="SWO25" s="243"/>
      <c r="SWP25" s="243"/>
      <c r="SWQ25" s="243"/>
      <c r="SWR25" s="243"/>
      <c r="SWS25" s="243"/>
      <c r="SWT25" s="243"/>
      <c r="SWU25" s="243"/>
      <c r="SWV25" s="243"/>
      <c r="SWW25" s="243"/>
      <c r="SWX25" s="243"/>
      <c r="SWY25" s="243"/>
      <c r="SWZ25" s="243"/>
      <c r="SXA25" s="243"/>
      <c r="SXB25" s="243"/>
      <c r="SXC25" s="243"/>
      <c r="SXD25" s="243"/>
      <c r="SXE25" s="243"/>
      <c r="SXF25" s="243"/>
      <c r="SXG25" s="243"/>
      <c r="SXH25" s="243"/>
      <c r="SXI25" s="243"/>
      <c r="SXJ25" s="243"/>
      <c r="SXK25" s="243"/>
      <c r="SXL25" s="243"/>
      <c r="SXM25" s="243"/>
      <c r="SXN25" s="243"/>
      <c r="SXO25" s="243"/>
      <c r="SXP25" s="243"/>
      <c r="SXQ25" s="243"/>
      <c r="SXR25" s="243"/>
      <c r="SXS25" s="243"/>
      <c r="SXT25" s="243"/>
      <c r="SXU25" s="243"/>
      <c r="SXV25" s="243"/>
      <c r="SXW25" s="243"/>
      <c r="SXX25" s="243"/>
      <c r="SXY25" s="243"/>
      <c r="SXZ25" s="243"/>
      <c r="SYA25" s="243"/>
      <c r="SYB25" s="243"/>
      <c r="SYC25" s="243"/>
      <c r="SYD25" s="243"/>
      <c r="SYE25" s="243"/>
      <c r="SYF25" s="243"/>
      <c r="SYG25" s="243"/>
      <c r="SYH25" s="243"/>
      <c r="SYI25" s="243"/>
      <c r="SYJ25" s="243"/>
      <c r="SYK25" s="243"/>
      <c r="SYL25" s="243"/>
      <c r="SYM25" s="243"/>
      <c r="SYN25" s="243"/>
      <c r="SYO25" s="243"/>
      <c r="SYP25" s="243"/>
      <c r="SYQ25" s="243"/>
      <c r="SYR25" s="243"/>
      <c r="SYS25" s="243"/>
      <c r="SYT25" s="243"/>
      <c r="SYU25" s="243"/>
      <c r="SYV25" s="243"/>
      <c r="SYW25" s="243"/>
      <c r="SYX25" s="243"/>
      <c r="SYY25" s="243"/>
      <c r="SYZ25" s="243"/>
      <c r="SZA25" s="243"/>
      <c r="SZB25" s="243"/>
      <c r="SZC25" s="243"/>
      <c r="SZD25" s="243"/>
      <c r="SZE25" s="243"/>
      <c r="SZF25" s="243"/>
      <c r="SZG25" s="243"/>
      <c r="SZH25" s="243"/>
      <c r="SZI25" s="243"/>
      <c r="SZJ25" s="243"/>
      <c r="SZK25" s="243"/>
      <c r="SZL25" s="243"/>
      <c r="SZM25" s="243"/>
      <c r="SZN25" s="243"/>
      <c r="SZO25" s="243"/>
      <c r="SZP25" s="243"/>
      <c r="SZQ25" s="243"/>
      <c r="SZR25" s="243"/>
      <c r="SZS25" s="243"/>
      <c r="SZT25" s="243"/>
      <c r="SZU25" s="243"/>
      <c r="SZV25" s="243"/>
      <c r="SZW25" s="243"/>
      <c r="SZX25" s="243"/>
      <c r="SZY25" s="243"/>
      <c r="SZZ25" s="243"/>
      <c r="TAA25" s="243"/>
      <c r="TAB25" s="243"/>
      <c r="TAC25" s="243"/>
      <c r="TAD25" s="243"/>
      <c r="TAE25" s="243"/>
      <c r="TAF25" s="243"/>
      <c r="TAG25" s="243"/>
      <c r="TAH25" s="243"/>
      <c r="TAI25" s="243"/>
      <c r="TAJ25" s="243"/>
      <c r="TAK25" s="243"/>
      <c r="TAL25" s="243"/>
      <c r="TAM25" s="243"/>
      <c r="TAN25" s="243"/>
      <c r="TAO25" s="243"/>
      <c r="TAP25" s="243"/>
      <c r="TAQ25" s="243"/>
      <c r="TAR25" s="243"/>
      <c r="TAS25" s="243"/>
      <c r="TAT25" s="243"/>
      <c r="TAU25" s="243"/>
      <c r="TAV25" s="243"/>
      <c r="TAW25" s="243"/>
      <c r="TAX25" s="243"/>
      <c r="TAY25" s="243"/>
      <c r="TAZ25" s="243"/>
      <c r="TBA25" s="243"/>
      <c r="TBB25" s="243"/>
      <c r="TBC25" s="243"/>
      <c r="TBD25" s="243"/>
      <c r="TBE25" s="243"/>
      <c r="TBF25" s="243"/>
      <c r="TBG25" s="243"/>
      <c r="TBH25" s="243"/>
      <c r="TBI25" s="243"/>
      <c r="TBJ25" s="243"/>
      <c r="TBK25" s="243"/>
      <c r="TBL25" s="243"/>
      <c r="TBM25" s="243"/>
      <c r="TBN25" s="243"/>
      <c r="TBO25" s="243"/>
      <c r="TBP25" s="243"/>
      <c r="TBQ25" s="243"/>
      <c r="TBR25" s="243"/>
      <c r="TBS25" s="243"/>
      <c r="TBT25" s="243"/>
      <c r="TBU25" s="243"/>
      <c r="TBV25" s="243"/>
      <c r="TBW25" s="243"/>
      <c r="TBX25" s="243"/>
      <c r="TBY25" s="243"/>
      <c r="TBZ25" s="243"/>
      <c r="TCA25" s="243"/>
      <c r="TCB25" s="243"/>
      <c r="TCC25" s="243"/>
      <c r="TCD25" s="243"/>
      <c r="TCE25" s="243"/>
      <c r="TCF25" s="243"/>
      <c r="TCG25" s="243"/>
      <c r="TCH25" s="243"/>
      <c r="TCI25" s="243"/>
      <c r="TCJ25" s="243"/>
      <c r="TCK25" s="243"/>
      <c r="TCL25" s="243"/>
      <c r="TCM25" s="243"/>
      <c r="TCN25" s="243"/>
      <c r="TCO25" s="243"/>
      <c r="TCP25" s="243"/>
      <c r="TCQ25" s="243"/>
      <c r="TCR25" s="243"/>
      <c r="TCS25" s="243"/>
      <c r="TCT25" s="243"/>
      <c r="TCU25" s="243"/>
      <c r="TCV25" s="243"/>
      <c r="TCW25" s="243"/>
      <c r="TCX25" s="243"/>
      <c r="TCY25" s="243"/>
      <c r="TCZ25" s="243"/>
      <c r="TDA25" s="243"/>
      <c r="TDB25" s="243"/>
      <c r="TDC25" s="243"/>
      <c r="TDD25" s="243"/>
      <c r="TDE25" s="243"/>
      <c r="TDF25" s="243"/>
      <c r="TDG25" s="243"/>
      <c r="TDH25" s="243"/>
      <c r="TDI25" s="243"/>
      <c r="TDJ25" s="243"/>
      <c r="TDK25" s="243"/>
      <c r="TDL25" s="243"/>
      <c r="TDM25" s="243"/>
      <c r="TDN25" s="243"/>
      <c r="TDO25" s="243"/>
      <c r="TDP25" s="243"/>
      <c r="TDQ25" s="243"/>
      <c r="TDR25" s="243"/>
      <c r="TDS25" s="243"/>
      <c r="TDT25" s="243"/>
      <c r="TDU25" s="243"/>
      <c r="TDV25" s="243"/>
      <c r="TDW25" s="243"/>
      <c r="TDX25" s="243"/>
      <c r="TDY25" s="243"/>
      <c r="TDZ25" s="243"/>
      <c r="TEA25" s="243"/>
      <c r="TEB25" s="243"/>
      <c r="TEC25" s="243"/>
      <c r="TED25" s="243"/>
      <c r="TEE25" s="243"/>
      <c r="TEF25" s="243"/>
      <c r="TEG25" s="243"/>
      <c r="TEH25" s="243"/>
      <c r="TEI25" s="243"/>
      <c r="TEJ25" s="243"/>
      <c r="TEK25" s="243"/>
      <c r="TEL25" s="243"/>
      <c r="TEM25" s="243"/>
      <c r="TEN25" s="243"/>
      <c r="TEO25" s="243"/>
      <c r="TEP25" s="243"/>
      <c r="TEQ25" s="243"/>
      <c r="TER25" s="243"/>
      <c r="TES25" s="243"/>
      <c r="TET25" s="243"/>
      <c r="TEU25" s="243"/>
      <c r="TEV25" s="243"/>
      <c r="TEW25" s="243"/>
      <c r="TEX25" s="243"/>
      <c r="TEY25" s="243"/>
      <c r="TEZ25" s="243"/>
      <c r="TFA25" s="243"/>
      <c r="TFB25" s="243"/>
      <c r="TFC25" s="243"/>
      <c r="TFD25" s="243"/>
      <c r="TFE25" s="243"/>
      <c r="TFF25" s="243"/>
      <c r="TFG25" s="243"/>
      <c r="TFH25" s="243"/>
      <c r="TFI25" s="243"/>
      <c r="TFJ25" s="243"/>
      <c r="TFK25" s="243"/>
      <c r="TFL25" s="243"/>
      <c r="TFM25" s="243"/>
      <c r="TFN25" s="243"/>
      <c r="TFO25" s="243"/>
      <c r="TFP25" s="243"/>
      <c r="TFQ25" s="243"/>
      <c r="TFR25" s="243"/>
      <c r="TFS25" s="243"/>
      <c r="TFT25" s="243"/>
      <c r="TFU25" s="243"/>
      <c r="TFV25" s="243"/>
      <c r="TFW25" s="243"/>
      <c r="TFX25" s="243"/>
      <c r="TFY25" s="243"/>
      <c r="TFZ25" s="243"/>
      <c r="TGA25" s="243"/>
      <c r="TGB25" s="243"/>
      <c r="TGC25" s="243"/>
      <c r="TGD25" s="243"/>
      <c r="TGE25" s="243"/>
      <c r="TGF25" s="243"/>
      <c r="TGG25" s="243"/>
      <c r="TGH25" s="243"/>
      <c r="TGI25" s="243"/>
      <c r="TGJ25" s="243"/>
      <c r="TGK25" s="243"/>
      <c r="TGL25" s="243"/>
      <c r="TGM25" s="243"/>
      <c r="TGN25" s="243"/>
      <c r="TGO25" s="243"/>
      <c r="TGP25" s="243"/>
      <c r="TGQ25" s="243"/>
      <c r="TGR25" s="243"/>
      <c r="TGS25" s="243"/>
      <c r="TGT25" s="243"/>
      <c r="TGU25" s="243"/>
      <c r="TGV25" s="243"/>
      <c r="TGW25" s="243"/>
      <c r="TGX25" s="243"/>
      <c r="TGY25" s="243"/>
      <c r="TGZ25" s="243"/>
      <c r="THA25" s="243"/>
      <c r="THB25" s="243"/>
      <c r="THC25" s="243"/>
      <c r="THD25" s="243"/>
      <c r="THE25" s="243"/>
      <c r="THF25" s="243"/>
      <c r="THG25" s="243"/>
      <c r="THH25" s="243"/>
      <c r="THI25" s="243"/>
      <c r="THJ25" s="243"/>
      <c r="THK25" s="243"/>
      <c r="THL25" s="243"/>
      <c r="THM25" s="243"/>
      <c r="THN25" s="243"/>
      <c r="THO25" s="243"/>
      <c r="THP25" s="243"/>
      <c r="THQ25" s="243"/>
      <c r="THR25" s="243"/>
      <c r="THS25" s="243"/>
      <c r="THT25" s="243"/>
      <c r="THU25" s="243"/>
      <c r="THV25" s="243"/>
      <c r="THW25" s="243"/>
      <c r="THX25" s="243"/>
      <c r="THY25" s="243"/>
      <c r="THZ25" s="243"/>
      <c r="TIA25" s="243"/>
      <c r="TIB25" s="243"/>
      <c r="TIC25" s="243"/>
      <c r="TID25" s="243"/>
      <c r="TIE25" s="243"/>
      <c r="TIF25" s="243"/>
      <c r="TIG25" s="243"/>
      <c r="TIH25" s="243"/>
      <c r="TII25" s="243"/>
      <c r="TIJ25" s="243"/>
      <c r="TIK25" s="243"/>
      <c r="TIL25" s="243"/>
      <c r="TIM25" s="243"/>
      <c r="TIN25" s="243"/>
      <c r="TIO25" s="243"/>
      <c r="TIP25" s="243"/>
      <c r="TIQ25" s="243"/>
      <c r="TIR25" s="243"/>
      <c r="TIS25" s="243"/>
      <c r="TIT25" s="243"/>
      <c r="TIU25" s="243"/>
      <c r="TIV25" s="243"/>
      <c r="TIW25" s="243"/>
      <c r="TIX25" s="243"/>
      <c r="TIY25" s="243"/>
      <c r="TIZ25" s="243"/>
      <c r="TJA25" s="243"/>
      <c r="TJB25" s="243"/>
      <c r="TJC25" s="243"/>
      <c r="TJD25" s="243"/>
      <c r="TJE25" s="243"/>
      <c r="TJF25" s="243"/>
      <c r="TJG25" s="243"/>
      <c r="TJH25" s="243"/>
      <c r="TJI25" s="243"/>
      <c r="TJJ25" s="243"/>
      <c r="TJK25" s="243"/>
      <c r="TJL25" s="243"/>
      <c r="TJM25" s="243"/>
      <c r="TJN25" s="243"/>
      <c r="TJO25" s="243"/>
      <c r="TJP25" s="243"/>
      <c r="TJQ25" s="243"/>
      <c r="TJR25" s="243"/>
      <c r="TJS25" s="243"/>
      <c r="TJT25" s="243"/>
      <c r="TJU25" s="243"/>
      <c r="TJV25" s="243"/>
      <c r="TJW25" s="243"/>
      <c r="TJX25" s="243"/>
      <c r="TJY25" s="243"/>
      <c r="TJZ25" s="243"/>
      <c r="TKA25" s="243"/>
      <c r="TKB25" s="243"/>
      <c r="TKC25" s="243"/>
      <c r="TKD25" s="243"/>
      <c r="TKE25" s="243"/>
      <c r="TKF25" s="243"/>
      <c r="TKG25" s="243"/>
      <c r="TKH25" s="243"/>
      <c r="TKI25" s="243"/>
      <c r="TKJ25" s="243"/>
      <c r="TKK25" s="243"/>
      <c r="TKL25" s="243"/>
      <c r="TKM25" s="243"/>
      <c r="TKN25" s="243"/>
      <c r="TKO25" s="243"/>
      <c r="TKP25" s="243"/>
      <c r="TKQ25" s="243"/>
      <c r="TKR25" s="243"/>
      <c r="TKS25" s="243"/>
      <c r="TKT25" s="243"/>
      <c r="TKU25" s="243"/>
      <c r="TKV25" s="243"/>
      <c r="TKW25" s="243"/>
      <c r="TKX25" s="243"/>
      <c r="TKY25" s="243"/>
      <c r="TKZ25" s="243"/>
      <c r="TLA25" s="243"/>
      <c r="TLB25" s="243"/>
      <c r="TLC25" s="243"/>
      <c r="TLD25" s="243"/>
      <c r="TLE25" s="243"/>
      <c r="TLF25" s="243"/>
      <c r="TLG25" s="243"/>
      <c r="TLH25" s="243"/>
      <c r="TLI25" s="243"/>
      <c r="TLJ25" s="243"/>
      <c r="TLK25" s="243"/>
      <c r="TLL25" s="243"/>
      <c r="TLM25" s="243"/>
      <c r="TLN25" s="243"/>
      <c r="TLO25" s="243"/>
      <c r="TLP25" s="243"/>
      <c r="TLQ25" s="243"/>
      <c r="TLR25" s="243"/>
      <c r="TLS25" s="243"/>
      <c r="TLT25" s="243"/>
      <c r="TLU25" s="243"/>
      <c r="TLV25" s="243"/>
      <c r="TLW25" s="243"/>
      <c r="TLX25" s="243"/>
      <c r="TLY25" s="243"/>
      <c r="TLZ25" s="243"/>
      <c r="TMA25" s="243"/>
      <c r="TMB25" s="243"/>
      <c r="TMC25" s="243"/>
      <c r="TMD25" s="243"/>
      <c r="TME25" s="243"/>
      <c r="TMF25" s="243"/>
      <c r="TMG25" s="243"/>
      <c r="TMH25" s="243"/>
      <c r="TMI25" s="243"/>
      <c r="TMJ25" s="243"/>
      <c r="TMK25" s="243"/>
      <c r="TML25" s="243"/>
      <c r="TMM25" s="243"/>
      <c r="TMN25" s="243"/>
      <c r="TMO25" s="243"/>
      <c r="TMP25" s="243"/>
      <c r="TMQ25" s="243"/>
      <c r="TMR25" s="243"/>
      <c r="TMS25" s="243"/>
      <c r="TMT25" s="243"/>
      <c r="TMU25" s="243"/>
      <c r="TMV25" s="243"/>
      <c r="TMW25" s="243"/>
      <c r="TMX25" s="243"/>
      <c r="TMY25" s="243"/>
      <c r="TMZ25" s="243"/>
      <c r="TNA25" s="243"/>
      <c r="TNB25" s="243"/>
      <c r="TNC25" s="243"/>
      <c r="TND25" s="243"/>
      <c r="TNE25" s="243"/>
      <c r="TNF25" s="243"/>
      <c r="TNG25" s="243"/>
      <c r="TNH25" s="243"/>
      <c r="TNI25" s="243"/>
      <c r="TNJ25" s="243"/>
      <c r="TNK25" s="243"/>
      <c r="TNL25" s="243"/>
      <c r="TNM25" s="243"/>
      <c r="TNN25" s="243"/>
      <c r="TNO25" s="243"/>
      <c r="TNP25" s="243"/>
      <c r="TNQ25" s="243"/>
      <c r="TNR25" s="243"/>
      <c r="TNS25" s="243"/>
      <c r="TNT25" s="243"/>
      <c r="TNU25" s="243"/>
      <c r="TNV25" s="243"/>
      <c r="TNW25" s="243"/>
      <c r="TNX25" s="243"/>
      <c r="TNY25" s="243"/>
      <c r="TNZ25" s="243"/>
      <c r="TOA25" s="243"/>
      <c r="TOB25" s="243"/>
      <c r="TOC25" s="243"/>
      <c r="TOD25" s="243"/>
      <c r="TOE25" s="243"/>
      <c r="TOF25" s="243"/>
      <c r="TOG25" s="243"/>
      <c r="TOH25" s="243"/>
      <c r="TOI25" s="243"/>
      <c r="TOJ25" s="243"/>
      <c r="TOK25" s="243"/>
      <c r="TOL25" s="243"/>
      <c r="TOM25" s="243"/>
      <c r="TON25" s="243"/>
      <c r="TOO25" s="243"/>
      <c r="TOP25" s="243"/>
      <c r="TOQ25" s="243"/>
      <c r="TOR25" s="243"/>
      <c r="TOS25" s="243"/>
      <c r="TOT25" s="243"/>
      <c r="TOU25" s="243"/>
      <c r="TOV25" s="243"/>
      <c r="TOW25" s="243"/>
      <c r="TOX25" s="243"/>
      <c r="TOY25" s="243"/>
      <c r="TOZ25" s="243"/>
      <c r="TPA25" s="243"/>
      <c r="TPB25" s="243"/>
      <c r="TPC25" s="243"/>
      <c r="TPD25" s="243"/>
      <c r="TPE25" s="243"/>
      <c r="TPF25" s="243"/>
      <c r="TPG25" s="243"/>
      <c r="TPH25" s="243"/>
      <c r="TPI25" s="243"/>
      <c r="TPJ25" s="243"/>
      <c r="TPK25" s="243"/>
      <c r="TPL25" s="243"/>
      <c r="TPM25" s="243"/>
      <c r="TPN25" s="243"/>
      <c r="TPO25" s="243"/>
      <c r="TPP25" s="243"/>
      <c r="TPQ25" s="243"/>
      <c r="TPR25" s="243"/>
      <c r="TPS25" s="243"/>
      <c r="TPT25" s="243"/>
      <c r="TPU25" s="243"/>
      <c r="TPV25" s="243"/>
      <c r="TPW25" s="243"/>
      <c r="TPX25" s="243"/>
      <c r="TPY25" s="243"/>
      <c r="TPZ25" s="243"/>
      <c r="TQA25" s="243"/>
      <c r="TQB25" s="243"/>
      <c r="TQC25" s="243"/>
      <c r="TQD25" s="243"/>
      <c r="TQE25" s="243"/>
      <c r="TQF25" s="243"/>
      <c r="TQG25" s="243"/>
      <c r="TQH25" s="243"/>
      <c r="TQI25" s="243"/>
      <c r="TQJ25" s="243"/>
      <c r="TQK25" s="243"/>
      <c r="TQL25" s="243"/>
      <c r="TQM25" s="243"/>
      <c r="TQN25" s="243"/>
      <c r="TQO25" s="243"/>
      <c r="TQP25" s="243"/>
      <c r="TQQ25" s="243"/>
      <c r="TQR25" s="243"/>
      <c r="TQS25" s="243"/>
      <c r="TQT25" s="243"/>
      <c r="TQU25" s="243"/>
      <c r="TQV25" s="243"/>
      <c r="TQW25" s="243"/>
      <c r="TQX25" s="243"/>
      <c r="TQY25" s="243"/>
      <c r="TQZ25" s="243"/>
      <c r="TRA25" s="243"/>
      <c r="TRB25" s="243"/>
      <c r="TRC25" s="243"/>
      <c r="TRD25" s="243"/>
      <c r="TRE25" s="243"/>
      <c r="TRF25" s="243"/>
      <c r="TRG25" s="243"/>
      <c r="TRH25" s="243"/>
      <c r="TRI25" s="243"/>
      <c r="TRJ25" s="243"/>
      <c r="TRK25" s="243"/>
      <c r="TRL25" s="243"/>
      <c r="TRM25" s="243"/>
      <c r="TRN25" s="243"/>
      <c r="TRO25" s="243"/>
      <c r="TRP25" s="243"/>
      <c r="TRQ25" s="243"/>
      <c r="TRR25" s="243"/>
      <c r="TRS25" s="243"/>
      <c r="TRT25" s="243"/>
      <c r="TRU25" s="243"/>
      <c r="TRV25" s="243"/>
      <c r="TRW25" s="243"/>
      <c r="TRX25" s="243"/>
      <c r="TRY25" s="243"/>
      <c r="TRZ25" s="243"/>
      <c r="TSA25" s="243"/>
      <c r="TSB25" s="243"/>
      <c r="TSC25" s="243"/>
      <c r="TSD25" s="243"/>
      <c r="TSE25" s="243"/>
      <c r="TSF25" s="243"/>
      <c r="TSG25" s="243"/>
      <c r="TSH25" s="243"/>
      <c r="TSI25" s="243"/>
      <c r="TSJ25" s="243"/>
      <c r="TSK25" s="243"/>
      <c r="TSL25" s="243"/>
      <c r="TSM25" s="243"/>
      <c r="TSN25" s="243"/>
      <c r="TSO25" s="243"/>
      <c r="TSP25" s="243"/>
      <c r="TSQ25" s="243"/>
      <c r="TSR25" s="243"/>
      <c r="TSS25" s="243"/>
      <c r="TST25" s="243"/>
      <c r="TSU25" s="243"/>
      <c r="TSV25" s="243"/>
      <c r="TSW25" s="243"/>
      <c r="TSX25" s="243"/>
      <c r="TSY25" s="243"/>
      <c r="TSZ25" s="243"/>
      <c r="TTA25" s="243"/>
      <c r="TTB25" s="243"/>
      <c r="TTC25" s="243"/>
      <c r="TTD25" s="243"/>
      <c r="TTE25" s="243"/>
      <c r="TTF25" s="243"/>
      <c r="TTG25" s="243"/>
      <c r="TTH25" s="243"/>
      <c r="TTI25" s="243"/>
      <c r="TTJ25" s="243"/>
      <c r="TTK25" s="243"/>
      <c r="TTL25" s="243"/>
      <c r="TTM25" s="243"/>
      <c r="TTN25" s="243"/>
      <c r="TTO25" s="243"/>
      <c r="TTP25" s="243"/>
      <c r="TTQ25" s="243"/>
      <c r="TTR25" s="243"/>
      <c r="TTS25" s="243"/>
      <c r="TTT25" s="243"/>
      <c r="TTU25" s="243"/>
      <c r="TTV25" s="243"/>
      <c r="TTW25" s="243"/>
      <c r="TTX25" s="243"/>
      <c r="TTY25" s="243"/>
      <c r="TTZ25" s="243"/>
      <c r="TUA25" s="243"/>
      <c r="TUB25" s="243"/>
      <c r="TUC25" s="243"/>
      <c r="TUD25" s="243"/>
      <c r="TUE25" s="243"/>
      <c r="TUF25" s="243"/>
      <c r="TUG25" s="243"/>
      <c r="TUH25" s="243"/>
      <c r="TUI25" s="243"/>
      <c r="TUJ25" s="243"/>
      <c r="TUK25" s="243"/>
      <c r="TUL25" s="243"/>
      <c r="TUM25" s="243"/>
      <c r="TUN25" s="243"/>
      <c r="TUO25" s="243"/>
      <c r="TUP25" s="243"/>
      <c r="TUQ25" s="243"/>
      <c r="TUR25" s="243"/>
      <c r="TUS25" s="243"/>
      <c r="TUT25" s="243"/>
      <c r="TUU25" s="243"/>
      <c r="TUV25" s="243"/>
      <c r="TUW25" s="243"/>
      <c r="TUX25" s="243"/>
      <c r="TUY25" s="243"/>
      <c r="TUZ25" s="243"/>
      <c r="TVA25" s="243"/>
      <c r="TVB25" s="243"/>
      <c r="TVC25" s="243"/>
      <c r="TVD25" s="243"/>
      <c r="TVE25" s="243"/>
      <c r="TVF25" s="243"/>
      <c r="TVG25" s="243"/>
      <c r="TVH25" s="243"/>
      <c r="TVI25" s="243"/>
      <c r="TVJ25" s="243"/>
      <c r="TVK25" s="243"/>
      <c r="TVL25" s="243"/>
      <c r="TVM25" s="243"/>
      <c r="TVN25" s="243"/>
      <c r="TVO25" s="243"/>
      <c r="TVP25" s="243"/>
      <c r="TVQ25" s="243"/>
      <c r="TVR25" s="243"/>
      <c r="TVS25" s="243"/>
      <c r="TVT25" s="243"/>
      <c r="TVU25" s="243"/>
      <c r="TVV25" s="243"/>
      <c r="TVW25" s="243"/>
      <c r="TVX25" s="243"/>
      <c r="TVY25" s="243"/>
      <c r="TVZ25" s="243"/>
      <c r="TWA25" s="243"/>
      <c r="TWB25" s="243"/>
      <c r="TWC25" s="243"/>
      <c r="TWD25" s="243"/>
      <c r="TWE25" s="243"/>
      <c r="TWF25" s="243"/>
      <c r="TWG25" s="243"/>
      <c r="TWH25" s="243"/>
      <c r="TWI25" s="243"/>
      <c r="TWJ25" s="243"/>
      <c r="TWK25" s="243"/>
      <c r="TWL25" s="243"/>
      <c r="TWM25" s="243"/>
      <c r="TWN25" s="243"/>
      <c r="TWO25" s="243"/>
      <c r="TWP25" s="243"/>
      <c r="TWQ25" s="243"/>
      <c r="TWR25" s="243"/>
      <c r="TWS25" s="243"/>
      <c r="TWT25" s="243"/>
      <c r="TWU25" s="243"/>
      <c r="TWV25" s="243"/>
      <c r="TWW25" s="243"/>
      <c r="TWX25" s="243"/>
      <c r="TWY25" s="243"/>
      <c r="TWZ25" s="243"/>
      <c r="TXA25" s="243"/>
      <c r="TXB25" s="243"/>
      <c r="TXC25" s="243"/>
      <c r="TXD25" s="243"/>
      <c r="TXE25" s="243"/>
      <c r="TXF25" s="243"/>
      <c r="TXG25" s="243"/>
      <c r="TXH25" s="243"/>
      <c r="TXI25" s="243"/>
      <c r="TXJ25" s="243"/>
      <c r="TXK25" s="243"/>
      <c r="TXL25" s="243"/>
      <c r="TXM25" s="243"/>
      <c r="TXN25" s="243"/>
      <c r="TXO25" s="243"/>
      <c r="TXP25" s="243"/>
      <c r="TXQ25" s="243"/>
      <c r="TXR25" s="243"/>
      <c r="TXS25" s="243"/>
      <c r="TXT25" s="243"/>
      <c r="TXU25" s="243"/>
      <c r="TXV25" s="243"/>
      <c r="TXW25" s="243"/>
      <c r="TXX25" s="243"/>
      <c r="TXY25" s="243"/>
      <c r="TXZ25" s="243"/>
      <c r="TYA25" s="243"/>
      <c r="TYB25" s="243"/>
      <c r="TYC25" s="243"/>
      <c r="TYD25" s="243"/>
      <c r="TYE25" s="243"/>
      <c r="TYF25" s="243"/>
      <c r="TYG25" s="243"/>
      <c r="TYH25" s="243"/>
      <c r="TYI25" s="243"/>
      <c r="TYJ25" s="243"/>
      <c r="TYK25" s="243"/>
      <c r="TYL25" s="243"/>
      <c r="TYM25" s="243"/>
      <c r="TYN25" s="243"/>
      <c r="TYO25" s="243"/>
      <c r="TYP25" s="243"/>
      <c r="TYQ25" s="243"/>
      <c r="TYR25" s="243"/>
      <c r="TYS25" s="243"/>
      <c r="TYT25" s="243"/>
      <c r="TYU25" s="243"/>
      <c r="TYV25" s="243"/>
      <c r="TYW25" s="243"/>
      <c r="TYX25" s="243"/>
      <c r="TYY25" s="243"/>
      <c r="TYZ25" s="243"/>
      <c r="TZA25" s="243"/>
      <c r="TZB25" s="243"/>
      <c r="TZC25" s="243"/>
      <c r="TZD25" s="243"/>
      <c r="TZE25" s="243"/>
      <c r="TZF25" s="243"/>
      <c r="TZG25" s="243"/>
      <c r="TZH25" s="243"/>
      <c r="TZI25" s="243"/>
      <c r="TZJ25" s="243"/>
      <c r="TZK25" s="243"/>
      <c r="TZL25" s="243"/>
      <c r="TZM25" s="243"/>
      <c r="TZN25" s="243"/>
      <c r="TZO25" s="243"/>
      <c r="TZP25" s="243"/>
      <c r="TZQ25" s="243"/>
      <c r="TZR25" s="243"/>
      <c r="TZS25" s="243"/>
      <c r="TZT25" s="243"/>
      <c r="TZU25" s="243"/>
      <c r="TZV25" s="243"/>
      <c r="TZW25" s="243"/>
      <c r="TZX25" s="243"/>
      <c r="TZY25" s="243"/>
      <c r="TZZ25" s="243"/>
      <c r="UAA25" s="243"/>
      <c r="UAB25" s="243"/>
      <c r="UAC25" s="243"/>
      <c r="UAD25" s="243"/>
      <c r="UAE25" s="243"/>
      <c r="UAF25" s="243"/>
      <c r="UAG25" s="243"/>
      <c r="UAH25" s="243"/>
      <c r="UAI25" s="243"/>
      <c r="UAJ25" s="243"/>
      <c r="UAK25" s="243"/>
      <c r="UAL25" s="243"/>
      <c r="UAM25" s="243"/>
      <c r="UAN25" s="243"/>
      <c r="UAO25" s="243"/>
      <c r="UAP25" s="243"/>
      <c r="UAQ25" s="243"/>
      <c r="UAR25" s="243"/>
      <c r="UAS25" s="243"/>
      <c r="UAT25" s="243"/>
      <c r="UAU25" s="243"/>
      <c r="UAV25" s="243"/>
      <c r="UAW25" s="243"/>
      <c r="UAX25" s="243"/>
      <c r="UAY25" s="243"/>
      <c r="UAZ25" s="243"/>
      <c r="UBA25" s="243"/>
      <c r="UBB25" s="243"/>
      <c r="UBC25" s="243"/>
      <c r="UBD25" s="243"/>
      <c r="UBE25" s="243"/>
      <c r="UBF25" s="243"/>
      <c r="UBG25" s="243"/>
      <c r="UBH25" s="243"/>
      <c r="UBI25" s="243"/>
      <c r="UBJ25" s="243"/>
      <c r="UBK25" s="243"/>
      <c r="UBL25" s="243"/>
      <c r="UBM25" s="243"/>
      <c r="UBN25" s="243"/>
      <c r="UBO25" s="243"/>
      <c r="UBP25" s="243"/>
      <c r="UBQ25" s="243"/>
      <c r="UBR25" s="243"/>
      <c r="UBS25" s="243"/>
      <c r="UBT25" s="243"/>
      <c r="UBU25" s="243"/>
      <c r="UBV25" s="243"/>
      <c r="UBW25" s="243"/>
      <c r="UBX25" s="243"/>
      <c r="UBY25" s="243"/>
      <c r="UBZ25" s="243"/>
      <c r="UCA25" s="243"/>
      <c r="UCB25" s="243"/>
      <c r="UCC25" s="243"/>
      <c r="UCD25" s="243"/>
      <c r="UCE25" s="243"/>
      <c r="UCF25" s="243"/>
      <c r="UCG25" s="243"/>
      <c r="UCH25" s="243"/>
      <c r="UCI25" s="243"/>
      <c r="UCJ25" s="243"/>
      <c r="UCK25" s="243"/>
      <c r="UCL25" s="243"/>
      <c r="UCM25" s="243"/>
      <c r="UCN25" s="243"/>
      <c r="UCO25" s="243"/>
      <c r="UCP25" s="243"/>
      <c r="UCQ25" s="243"/>
      <c r="UCR25" s="243"/>
      <c r="UCS25" s="243"/>
      <c r="UCT25" s="243"/>
      <c r="UCU25" s="243"/>
      <c r="UCV25" s="243"/>
      <c r="UCW25" s="243"/>
      <c r="UCX25" s="243"/>
      <c r="UCY25" s="243"/>
      <c r="UCZ25" s="243"/>
      <c r="UDA25" s="243"/>
      <c r="UDB25" s="243"/>
      <c r="UDC25" s="243"/>
      <c r="UDD25" s="243"/>
      <c r="UDE25" s="243"/>
      <c r="UDF25" s="243"/>
      <c r="UDG25" s="243"/>
      <c r="UDH25" s="243"/>
      <c r="UDI25" s="243"/>
      <c r="UDJ25" s="243"/>
      <c r="UDK25" s="243"/>
      <c r="UDL25" s="243"/>
      <c r="UDM25" s="243"/>
      <c r="UDN25" s="243"/>
      <c r="UDO25" s="243"/>
      <c r="UDP25" s="243"/>
      <c r="UDQ25" s="243"/>
      <c r="UDR25" s="243"/>
      <c r="UDS25" s="243"/>
      <c r="UDT25" s="243"/>
      <c r="UDU25" s="243"/>
      <c r="UDV25" s="243"/>
      <c r="UDW25" s="243"/>
      <c r="UDX25" s="243"/>
      <c r="UDY25" s="243"/>
      <c r="UDZ25" s="243"/>
      <c r="UEA25" s="243"/>
      <c r="UEB25" s="243"/>
      <c r="UEC25" s="243"/>
      <c r="UED25" s="243"/>
      <c r="UEE25" s="243"/>
      <c r="UEF25" s="243"/>
      <c r="UEG25" s="243"/>
      <c r="UEH25" s="243"/>
      <c r="UEI25" s="243"/>
      <c r="UEJ25" s="243"/>
      <c r="UEK25" s="243"/>
      <c r="UEL25" s="243"/>
      <c r="UEM25" s="243"/>
      <c r="UEN25" s="243"/>
      <c r="UEO25" s="243"/>
      <c r="UEP25" s="243"/>
      <c r="UEQ25" s="243"/>
      <c r="UER25" s="243"/>
      <c r="UES25" s="243"/>
      <c r="UET25" s="243"/>
      <c r="UEU25" s="243"/>
      <c r="UEV25" s="243"/>
      <c r="UEW25" s="243"/>
      <c r="UEX25" s="243"/>
      <c r="UEY25" s="243"/>
      <c r="UEZ25" s="243"/>
      <c r="UFA25" s="243"/>
      <c r="UFB25" s="243"/>
      <c r="UFC25" s="243"/>
      <c r="UFD25" s="243"/>
      <c r="UFE25" s="243"/>
      <c r="UFF25" s="243"/>
      <c r="UFG25" s="243"/>
      <c r="UFH25" s="243"/>
      <c r="UFI25" s="243"/>
      <c r="UFJ25" s="243"/>
      <c r="UFK25" s="243"/>
      <c r="UFL25" s="243"/>
      <c r="UFM25" s="243"/>
      <c r="UFN25" s="243"/>
      <c r="UFO25" s="243"/>
      <c r="UFP25" s="243"/>
      <c r="UFQ25" s="243"/>
      <c r="UFR25" s="243"/>
      <c r="UFS25" s="243"/>
      <c r="UFT25" s="243"/>
      <c r="UFU25" s="243"/>
      <c r="UFV25" s="243"/>
      <c r="UFW25" s="243"/>
      <c r="UFX25" s="243"/>
      <c r="UFY25" s="243"/>
      <c r="UFZ25" s="243"/>
      <c r="UGA25" s="243"/>
      <c r="UGB25" s="243"/>
      <c r="UGC25" s="243"/>
      <c r="UGD25" s="243"/>
      <c r="UGE25" s="243"/>
      <c r="UGF25" s="243"/>
      <c r="UGG25" s="243"/>
      <c r="UGH25" s="243"/>
      <c r="UGI25" s="243"/>
      <c r="UGJ25" s="243"/>
      <c r="UGK25" s="243"/>
      <c r="UGL25" s="243"/>
      <c r="UGM25" s="243"/>
      <c r="UGN25" s="243"/>
      <c r="UGO25" s="243"/>
      <c r="UGP25" s="243"/>
      <c r="UGQ25" s="243"/>
      <c r="UGR25" s="243"/>
      <c r="UGS25" s="243"/>
      <c r="UGT25" s="243"/>
      <c r="UGU25" s="243"/>
      <c r="UGV25" s="243"/>
      <c r="UGW25" s="243"/>
      <c r="UGX25" s="243"/>
      <c r="UGY25" s="243"/>
      <c r="UGZ25" s="243"/>
      <c r="UHA25" s="243"/>
      <c r="UHB25" s="243"/>
      <c r="UHC25" s="243"/>
      <c r="UHD25" s="243"/>
      <c r="UHE25" s="243"/>
      <c r="UHF25" s="243"/>
      <c r="UHG25" s="243"/>
      <c r="UHH25" s="243"/>
      <c r="UHI25" s="243"/>
      <c r="UHJ25" s="243"/>
      <c r="UHK25" s="243"/>
      <c r="UHL25" s="243"/>
      <c r="UHM25" s="243"/>
      <c r="UHN25" s="243"/>
      <c r="UHO25" s="243"/>
      <c r="UHP25" s="243"/>
      <c r="UHQ25" s="243"/>
      <c r="UHR25" s="243"/>
      <c r="UHS25" s="243"/>
      <c r="UHT25" s="243"/>
      <c r="UHU25" s="243"/>
      <c r="UHV25" s="243"/>
      <c r="UHW25" s="243"/>
      <c r="UHX25" s="243"/>
      <c r="UHY25" s="243"/>
      <c r="UHZ25" s="243"/>
      <c r="UIA25" s="243"/>
      <c r="UIB25" s="243"/>
      <c r="UIC25" s="243"/>
      <c r="UID25" s="243"/>
      <c r="UIE25" s="243"/>
      <c r="UIF25" s="243"/>
      <c r="UIG25" s="243"/>
      <c r="UIH25" s="243"/>
      <c r="UII25" s="243"/>
      <c r="UIJ25" s="243"/>
      <c r="UIK25" s="243"/>
      <c r="UIL25" s="243"/>
      <c r="UIM25" s="243"/>
      <c r="UIN25" s="243"/>
      <c r="UIO25" s="243"/>
      <c r="UIP25" s="243"/>
      <c r="UIQ25" s="243"/>
      <c r="UIR25" s="243"/>
      <c r="UIS25" s="243"/>
      <c r="UIT25" s="243"/>
      <c r="UIU25" s="243"/>
      <c r="UIV25" s="243"/>
      <c r="UIW25" s="243"/>
      <c r="UIX25" s="243"/>
      <c r="UIY25" s="243"/>
      <c r="UIZ25" s="243"/>
      <c r="UJA25" s="243"/>
      <c r="UJB25" s="243"/>
      <c r="UJC25" s="243"/>
      <c r="UJD25" s="243"/>
      <c r="UJE25" s="243"/>
      <c r="UJF25" s="243"/>
      <c r="UJG25" s="243"/>
      <c r="UJH25" s="243"/>
      <c r="UJI25" s="243"/>
      <c r="UJJ25" s="243"/>
      <c r="UJK25" s="243"/>
      <c r="UJL25" s="243"/>
      <c r="UJM25" s="243"/>
      <c r="UJN25" s="243"/>
      <c r="UJO25" s="243"/>
      <c r="UJP25" s="243"/>
      <c r="UJQ25" s="243"/>
      <c r="UJR25" s="243"/>
      <c r="UJS25" s="243"/>
      <c r="UJT25" s="243"/>
      <c r="UJU25" s="243"/>
      <c r="UJV25" s="243"/>
      <c r="UJW25" s="243"/>
      <c r="UJX25" s="243"/>
      <c r="UJY25" s="243"/>
      <c r="UJZ25" s="243"/>
      <c r="UKA25" s="243"/>
      <c r="UKB25" s="243"/>
      <c r="UKC25" s="243"/>
      <c r="UKD25" s="243"/>
      <c r="UKE25" s="243"/>
      <c r="UKF25" s="243"/>
      <c r="UKG25" s="243"/>
      <c r="UKH25" s="243"/>
      <c r="UKI25" s="243"/>
      <c r="UKJ25" s="243"/>
      <c r="UKK25" s="243"/>
      <c r="UKL25" s="243"/>
      <c r="UKM25" s="243"/>
      <c r="UKN25" s="243"/>
      <c r="UKO25" s="243"/>
      <c r="UKP25" s="243"/>
      <c r="UKQ25" s="243"/>
      <c r="UKR25" s="243"/>
      <c r="UKS25" s="243"/>
      <c r="UKT25" s="243"/>
      <c r="UKU25" s="243"/>
      <c r="UKV25" s="243"/>
      <c r="UKW25" s="243"/>
      <c r="UKX25" s="243"/>
      <c r="UKY25" s="243"/>
      <c r="UKZ25" s="243"/>
      <c r="ULA25" s="243"/>
      <c r="ULB25" s="243"/>
      <c r="ULC25" s="243"/>
      <c r="ULD25" s="243"/>
      <c r="ULE25" s="243"/>
      <c r="ULF25" s="243"/>
      <c r="ULG25" s="243"/>
      <c r="ULH25" s="243"/>
      <c r="ULI25" s="243"/>
      <c r="ULJ25" s="243"/>
      <c r="ULK25" s="243"/>
      <c r="ULL25" s="243"/>
      <c r="ULM25" s="243"/>
      <c r="ULN25" s="243"/>
      <c r="ULO25" s="243"/>
      <c r="ULP25" s="243"/>
      <c r="ULQ25" s="243"/>
      <c r="ULR25" s="243"/>
      <c r="ULS25" s="243"/>
      <c r="ULT25" s="243"/>
      <c r="ULU25" s="243"/>
      <c r="ULV25" s="243"/>
      <c r="ULW25" s="243"/>
      <c r="ULX25" s="243"/>
      <c r="ULY25" s="243"/>
      <c r="ULZ25" s="243"/>
      <c r="UMA25" s="243"/>
      <c r="UMB25" s="243"/>
      <c r="UMC25" s="243"/>
      <c r="UMD25" s="243"/>
      <c r="UME25" s="243"/>
      <c r="UMF25" s="243"/>
      <c r="UMG25" s="243"/>
      <c r="UMH25" s="243"/>
      <c r="UMI25" s="243"/>
      <c r="UMJ25" s="243"/>
      <c r="UMK25" s="243"/>
      <c r="UML25" s="243"/>
      <c r="UMM25" s="243"/>
      <c r="UMN25" s="243"/>
      <c r="UMO25" s="243"/>
      <c r="UMP25" s="243"/>
      <c r="UMQ25" s="243"/>
      <c r="UMR25" s="243"/>
      <c r="UMS25" s="243"/>
      <c r="UMT25" s="243"/>
      <c r="UMU25" s="243"/>
      <c r="UMV25" s="243"/>
      <c r="UMW25" s="243"/>
      <c r="UMX25" s="243"/>
      <c r="UMY25" s="243"/>
      <c r="UMZ25" s="243"/>
      <c r="UNA25" s="243"/>
      <c r="UNB25" s="243"/>
      <c r="UNC25" s="243"/>
      <c r="UND25" s="243"/>
      <c r="UNE25" s="243"/>
      <c r="UNF25" s="243"/>
      <c r="UNG25" s="243"/>
      <c r="UNH25" s="243"/>
      <c r="UNI25" s="243"/>
      <c r="UNJ25" s="243"/>
      <c r="UNK25" s="243"/>
      <c r="UNL25" s="243"/>
      <c r="UNM25" s="243"/>
      <c r="UNN25" s="243"/>
      <c r="UNO25" s="243"/>
      <c r="UNP25" s="243"/>
      <c r="UNQ25" s="243"/>
      <c r="UNR25" s="243"/>
      <c r="UNS25" s="243"/>
      <c r="UNT25" s="243"/>
      <c r="UNU25" s="243"/>
      <c r="UNV25" s="243"/>
      <c r="UNW25" s="243"/>
      <c r="UNX25" s="243"/>
      <c r="UNY25" s="243"/>
      <c r="UNZ25" s="243"/>
      <c r="UOA25" s="243"/>
      <c r="UOB25" s="243"/>
      <c r="UOC25" s="243"/>
      <c r="UOD25" s="243"/>
      <c r="UOE25" s="243"/>
      <c r="UOF25" s="243"/>
      <c r="UOG25" s="243"/>
      <c r="UOH25" s="243"/>
      <c r="UOI25" s="243"/>
      <c r="UOJ25" s="243"/>
      <c r="UOK25" s="243"/>
      <c r="UOL25" s="243"/>
      <c r="UOM25" s="243"/>
      <c r="UON25" s="243"/>
      <c r="UOO25" s="243"/>
      <c r="UOP25" s="243"/>
      <c r="UOQ25" s="243"/>
      <c r="UOR25" s="243"/>
      <c r="UOS25" s="243"/>
      <c r="UOT25" s="243"/>
      <c r="UOU25" s="243"/>
      <c r="UOV25" s="243"/>
      <c r="UOW25" s="243"/>
      <c r="UOX25" s="243"/>
      <c r="UOY25" s="243"/>
      <c r="UOZ25" s="243"/>
      <c r="UPA25" s="243"/>
      <c r="UPB25" s="243"/>
      <c r="UPC25" s="243"/>
      <c r="UPD25" s="243"/>
      <c r="UPE25" s="243"/>
      <c r="UPF25" s="243"/>
      <c r="UPG25" s="243"/>
      <c r="UPH25" s="243"/>
      <c r="UPI25" s="243"/>
      <c r="UPJ25" s="243"/>
      <c r="UPK25" s="243"/>
      <c r="UPL25" s="243"/>
      <c r="UPM25" s="243"/>
      <c r="UPN25" s="243"/>
      <c r="UPO25" s="243"/>
      <c r="UPP25" s="243"/>
      <c r="UPQ25" s="243"/>
      <c r="UPR25" s="243"/>
      <c r="UPS25" s="243"/>
      <c r="UPT25" s="243"/>
      <c r="UPU25" s="243"/>
      <c r="UPV25" s="243"/>
      <c r="UPW25" s="243"/>
      <c r="UPX25" s="243"/>
      <c r="UPY25" s="243"/>
      <c r="UPZ25" s="243"/>
      <c r="UQA25" s="243"/>
      <c r="UQB25" s="243"/>
      <c r="UQC25" s="243"/>
      <c r="UQD25" s="243"/>
      <c r="UQE25" s="243"/>
      <c r="UQF25" s="243"/>
      <c r="UQG25" s="243"/>
      <c r="UQH25" s="243"/>
      <c r="UQI25" s="243"/>
      <c r="UQJ25" s="243"/>
      <c r="UQK25" s="243"/>
      <c r="UQL25" s="243"/>
      <c r="UQM25" s="243"/>
      <c r="UQN25" s="243"/>
      <c r="UQO25" s="243"/>
      <c r="UQP25" s="243"/>
      <c r="UQQ25" s="243"/>
      <c r="UQR25" s="243"/>
      <c r="UQS25" s="243"/>
      <c r="UQT25" s="243"/>
      <c r="UQU25" s="243"/>
      <c r="UQV25" s="243"/>
      <c r="UQW25" s="243"/>
      <c r="UQX25" s="243"/>
      <c r="UQY25" s="243"/>
      <c r="UQZ25" s="243"/>
      <c r="URA25" s="243"/>
      <c r="URB25" s="243"/>
      <c r="URC25" s="243"/>
      <c r="URD25" s="243"/>
      <c r="URE25" s="243"/>
      <c r="URF25" s="243"/>
      <c r="URG25" s="243"/>
      <c r="URH25" s="243"/>
      <c r="URI25" s="243"/>
      <c r="URJ25" s="243"/>
      <c r="URK25" s="243"/>
      <c r="URL25" s="243"/>
      <c r="URM25" s="243"/>
      <c r="URN25" s="243"/>
      <c r="URO25" s="243"/>
      <c r="URP25" s="243"/>
      <c r="URQ25" s="243"/>
      <c r="URR25" s="243"/>
      <c r="URS25" s="243"/>
      <c r="URT25" s="243"/>
      <c r="URU25" s="243"/>
      <c r="URV25" s="243"/>
      <c r="URW25" s="243"/>
      <c r="URX25" s="243"/>
      <c r="URY25" s="243"/>
      <c r="URZ25" s="243"/>
      <c r="USA25" s="243"/>
      <c r="USB25" s="243"/>
      <c r="USC25" s="243"/>
      <c r="USD25" s="243"/>
      <c r="USE25" s="243"/>
      <c r="USF25" s="243"/>
      <c r="USG25" s="243"/>
      <c r="USH25" s="243"/>
      <c r="USI25" s="243"/>
      <c r="USJ25" s="243"/>
      <c r="USK25" s="243"/>
      <c r="USL25" s="243"/>
      <c r="USM25" s="243"/>
      <c r="USN25" s="243"/>
      <c r="USO25" s="243"/>
      <c r="USP25" s="243"/>
      <c r="USQ25" s="243"/>
      <c r="USR25" s="243"/>
      <c r="USS25" s="243"/>
      <c r="UST25" s="243"/>
      <c r="USU25" s="243"/>
      <c r="USV25" s="243"/>
      <c r="USW25" s="243"/>
      <c r="USX25" s="243"/>
      <c r="USY25" s="243"/>
      <c r="USZ25" s="243"/>
      <c r="UTA25" s="243"/>
      <c r="UTB25" s="243"/>
      <c r="UTC25" s="243"/>
      <c r="UTD25" s="243"/>
      <c r="UTE25" s="243"/>
      <c r="UTF25" s="243"/>
      <c r="UTG25" s="243"/>
      <c r="UTH25" s="243"/>
      <c r="UTI25" s="243"/>
      <c r="UTJ25" s="243"/>
      <c r="UTK25" s="243"/>
      <c r="UTL25" s="243"/>
      <c r="UTM25" s="243"/>
      <c r="UTN25" s="243"/>
      <c r="UTO25" s="243"/>
      <c r="UTP25" s="243"/>
      <c r="UTQ25" s="243"/>
      <c r="UTR25" s="243"/>
      <c r="UTS25" s="243"/>
      <c r="UTT25" s="243"/>
      <c r="UTU25" s="243"/>
      <c r="UTV25" s="243"/>
      <c r="UTW25" s="243"/>
      <c r="UTX25" s="243"/>
      <c r="UTY25" s="243"/>
      <c r="UTZ25" s="243"/>
      <c r="UUA25" s="243"/>
      <c r="UUB25" s="243"/>
      <c r="UUC25" s="243"/>
      <c r="UUD25" s="243"/>
      <c r="UUE25" s="243"/>
      <c r="UUF25" s="243"/>
      <c r="UUG25" s="243"/>
      <c r="UUH25" s="243"/>
      <c r="UUI25" s="243"/>
      <c r="UUJ25" s="243"/>
      <c r="UUK25" s="243"/>
      <c r="UUL25" s="243"/>
      <c r="UUM25" s="243"/>
      <c r="UUN25" s="243"/>
      <c r="UUO25" s="243"/>
      <c r="UUP25" s="243"/>
      <c r="UUQ25" s="243"/>
      <c r="UUR25" s="243"/>
      <c r="UUS25" s="243"/>
      <c r="UUT25" s="243"/>
      <c r="UUU25" s="243"/>
      <c r="UUV25" s="243"/>
      <c r="UUW25" s="243"/>
      <c r="UUX25" s="243"/>
      <c r="UUY25" s="243"/>
      <c r="UUZ25" s="243"/>
      <c r="UVA25" s="243"/>
      <c r="UVB25" s="243"/>
      <c r="UVC25" s="243"/>
      <c r="UVD25" s="243"/>
      <c r="UVE25" s="243"/>
      <c r="UVF25" s="243"/>
      <c r="UVG25" s="243"/>
      <c r="UVH25" s="243"/>
      <c r="UVI25" s="243"/>
      <c r="UVJ25" s="243"/>
      <c r="UVK25" s="243"/>
      <c r="UVL25" s="243"/>
      <c r="UVM25" s="243"/>
      <c r="UVN25" s="243"/>
      <c r="UVO25" s="243"/>
      <c r="UVP25" s="243"/>
      <c r="UVQ25" s="243"/>
      <c r="UVR25" s="243"/>
      <c r="UVS25" s="243"/>
      <c r="UVT25" s="243"/>
      <c r="UVU25" s="243"/>
      <c r="UVV25" s="243"/>
      <c r="UVW25" s="243"/>
      <c r="UVX25" s="243"/>
      <c r="UVY25" s="243"/>
      <c r="UVZ25" s="243"/>
      <c r="UWA25" s="243"/>
      <c r="UWB25" s="243"/>
      <c r="UWC25" s="243"/>
      <c r="UWD25" s="243"/>
      <c r="UWE25" s="243"/>
      <c r="UWF25" s="243"/>
      <c r="UWG25" s="243"/>
      <c r="UWH25" s="243"/>
      <c r="UWI25" s="243"/>
      <c r="UWJ25" s="243"/>
      <c r="UWK25" s="243"/>
      <c r="UWL25" s="243"/>
      <c r="UWM25" s="243"/>
      <c r="UWN25" s="243"/>
      <c r="UWO25" s="243"/>
      <c r="UWP25" s="243"/>
      <c r="UWQ25" s="243"/>
      <c r="UWR25" s="243"/>
      <c r="UWS25" s="243"/>
      <c r="UWT25" s="243"/>
      <c r="UWU25" s="243"/>
      <c r="UWV25" s="243"/>
      <c r="UWW25" s="243"/>
      <c r="UWX25" s="243"/>
      <c r="UWY25" s="243"/>
      <c r="UWZ25" s="243"/>
      <c r="UXA25" s="243"/>
      <c r="UXB25" s="243"/>
      <c r="UXC25" s="243"/>
      <c r="UXD25" s="243"/>
      <c r="UXE25" s="243"/>
      <c r="UXF25" s="243"/>
      <c r="UXG25" s="243"/>
      <c r="UXH25" s="243"/>
      <c r="UXI25" s="243"/>
      <c r="UXJ25" s="243"/>
      <c r="UXK25" s="243"/>
      <c r="UXL25" s="243"/>
      <c r="UXM25" s="243"/>
      <c r="UXN25" s="243"/>
      <c r="UXO25" s="243"/>
      <c r="UXP25" s="243"/>
      <c r="UXQ25" s="243"/>
      <c r="UXR25" s="243"/>
      <c r="UXS25" s="243"/>
      <c r="UXT25" s="243"/>
      <c r="UXU25" s="243"/>
      <c r="UXV25" s="243"/>
      <c r="UXW25" s="243"/>
      <c r="UXX25" s="243"/>
      <c r="UXY25" s="243"/>
      <c r="UXZ25" s="243"/>
      <c r="UYA25" s="243"/>
      <c r="UYB25" s="243"/>
      <c r="UYC25" s="243"/>
      <c r="UYD25" s="243"/>
      <c r="UYE25" s="243"/>
      <c r="UYF25" s="243"/>
      <c r="UYG25" s="243"/>
      <c r="UYH25" s="243"/>
      <c r="UYI25" s="243"/>
      <c r="UYJ25" s="243"/>
      <c r="UYK25" s="243"/>
      <c r="UYL25" s="243"/>
      <c r="UYM25" s="243"/>
      <c r="UYN25" s="243"/>
      <c r="UYO25" s="243"/>
      <c r="UYP25" s="243"/>
      <c r="UYQ25" s="243"/>
      <c r="UYR25" s="243"/>
      <c r="UYS25" s="243"/>
      <c r="UYT25" s="243"/>
      <c r="UYU25" s="243"/>
      <c r="UYV25" s="243"/>
      <c r="UYW25" s="243"/>
      <c r="UYX25" s="243"/>
      <c r="UYY25" s="243"/>
      <c r="UYZ25" s="243"/>
      <c r="UZA25" s="243"/>
      <c r="UZB25" s="243"/>
      <c r="UZC25" s="243"/>
      <c r="UZD25" s="243"/>
      <c r="UZE25" s="243"/>
      <c r="UZF25" s="243"/>
      <c r="UZG25" s="243"/>
      <c r="UZH25" s="243"/>
      <c r="UZI25" s="243"/>
      <c r="UZJ25" s="243"/>
      <c r="UZK25" s="243"/>
      <c r="UZL25" s="243"/>
      <c r="UZM25" s="243"/>
      <c r="UZN25" s="243"/>
      <c r="UZO25" s="243"/>
      <c r="UZP25" s="243"/>
      <c r="UZQ25" s="243"/>
      <c r="UZR25" s="243"/>
      <c r="UZS25" s="243"/>
      <c r="UZT25" s="243"/>
      <c r="UZU25" s="243"/>
      <c r="UZV25" s="243"/>
      <c r="UZW25" s="243"/>
      <c r="UZX25" s="243"/>
      <c r="UZY25" s="243"/>
      <c r="UZZ25" s="243"/>
      <c r="VAA25" s="243"/>
      <c r="VAB25" s="243"/>
      <c r="VAC25" s="243"/>
      <c r="VAD25" s="243"/>
      <c r="VAE25" s="243"/>
      <c r="VAF25" s="243"/>
      <c r="VAG25" s="243"/>
      <c r="VAH25" s="243"/>
      <c r="VAI25" s="243"/>
      <c r="VAJ25" s="243"/>
      <c r="VAK25" s="243"/>
      <c r="VAL25" s="243"/>
      <c r="VAM25" s="243"/>
      <c r="VAN25" s="243"/>
      <c r="VAO25" s="243"/>
      <c r="VAP25" s="243"/>
      <c r="VAQ25" s="243"/>
      <c r="VAR25" s="243"/>
      <c r="VAS25" s="243"/>
      <c r="VAT25" s="243"/>
      <c r="VAU25" s="243"/>
      <c r="VAV25" s="243"/>
      <c r="VAW25" s="243"/>
      <c r="VAX25" s="243"/>
      <c r="VAY25" s="243"/>
      <c r="VAZ25" s="243"/>
      <c r="VBA25" s="243"/>
      <c r="VBB25" s="243"/>
      <c r="VBC25" s="243"/>
      <c r="VBD25" s="243"/>
      <c r="VBE25" s="243"/>
      <c r="VBF25" s="243"/>
      <c r="VBG25" s="243"/>
      <c r="VBH25" s="243"/>
      <c r="VBI25" s="243"/>
      <c r="VBJ25" s="243"/>
      <c r="VBK25" s="243"/>
      <c r="VBL25" s="243"/>
      <c r="VBM25" s="243"/>
      <c r="VBN25" s="243"/>
      <c r="VBO25" s="243"/>
      <c r="VBP25" s="243"/>
      <c r="VBQ25" s="243"/>
      <c r="VBR25" s="243"/>
      <c r="VBS25" s="243"/>
      <c r="VBT25" s="243"/>
      <c r="VBU25" s="243"/>
      <c r="VBV25" s="243"/>
      <c r="VBW25" s="243"/>
      <c r="VBX25" s="243"/>
      <c r="VBY25" s="243"/>
      <c r="VBZ25" s="243"/>
      <c r="VCA25" s="243"/>
      <c r="VCB25" s="243"/>
      <c r="VCC25" s="243"/>
      <c r="VCD25" s="243"/>
      <c r="VCE25" s="243"/>
      <c r="VCF25" s="243"/>
      <c r="VCG25" s="243"/>
      <c r="VCH25" s="243"/>
      <c r="VCI25" s="243"/>
      <c r="VCJ25" s="243"/>
      <c r="VCK25" s="243"/>
      <c r="VCL25" s="243"/>
      <c r="VCM25" s="243"/>
      <c r="VCN25" s="243"/>
      <c r="VCO25" s="243"/>
      <c r="VCP25" s="243"/>
      <c r="VCQ25" s="243"/>
      <c r="VCR25" s="243"/>
      <c r="VCS25" s="243"/>
      <c r="VCT25" s="243"/>
      <c r="VCU25" s="243"/>
      <c r="VCV25" s="243"/>
      <c r="VCW25" s="243"/>
      <c r="VCX25" s="243"/>
      <c r="VCY25" s="243"/>
      <c r="VCZ25" s="243"/>
      <c r="VDA25" s="243"/>
      <c r="VDB25" s="243"/>
      <c r="VDC25" s="243"/>
      <c r="VDD25" s="243"/>
      <c r="VDE25" s="243"/>
      <c r="VDF25" s="243"/>
      <c r="VDG25" s="243"/>
      <c r="VDH25" s="243"/>
      <c r="VDI25" s="243"/>
      <c r="VDJ25" s="243"/>
      <c r="VDK25" s="243"/>
      <c r="VDL25" s="243"/>
      <c r="VDM25" s="243"/>
      <c r="VDN25" s="243"/>
      <c r="VDO25" s="243"/>
      <c r="VDP25" s="243"/>
      <c r="VDQ25" s="243"/>
      <c r="VDR25" s="243"/>
      <c r="VDS25" s="243"/>
      <c r="VDT25" s="243"/>
      <c r="VDU25" s="243"/>
      <c r="VDV25" s="243"/>
      <c r="VDW25" s="243"/>
      <c r="VDX25" s="243"/>
      <c r="VDY25" s="243"/>
      <c r="VDZ25" s="243"/>
      <c r="VEA25" s="243"/>
      <c r="VEB25" s="243"/>
      <c r="VEC25" s="243"/>
      <c r="VED25" s="243"/>
      <c r="VEE25" s="243"/>
      <c r="VEF25" s="243"/>
      <c r="VEG25" s="243"/>
      <c r="VEH25" s="243"/>
      <c r="VEI25" s="243"/>
      <c r="VEJ25" s="243"/>
      <c r="VEK25" s="243"/>
      <c r="VEL25" s="243"/>
      <c r="VEM25" s="243"/>
      <c r="VEN25" s="243"/>
      <c r="VEO25" s="243"/>
      <c r="VEP25" s="243"/>
      <c r="VEQ25" s="243"/>
      <c r="VER25" s="243"/>
      <c r="VES25" s="243"/>
      <c r="VET25" s="243"/>
      <c r="VEU25" s="243"/>
      <c r="VEV25" s="243"/>
      <c r="VEW25" s="243"/>
      <c r="VEX25" s="243"/>
      <c r="VEY25" s="243"/>
      <c r="VEZ25" s="243"/>
      <c r="VFA25" s="243"/>
      <c r="VFB25" s="243"/>
      <c r="VFC25" s="243"/>
      <c r="VFD25" s="243"/>
      <c r="VFE25" s="243"/>
      <c r="VFF25" s="243"/>
      <c r="VFG25" s="243"/>
      <c r="VFH25" s="243"/>
      <c r="VFI25" s="243"/>
      <c r="VFJ25" s="243"/>
      <c r="VFK25" s="243"/>
      <c r="VFL25" s="243"/>
      <c r="VFM25" s="243"/>
      <c r="VFN25" s="243"/>
      <c r="VFO25" s="243"/>
      <c r="VFP25" s="243"/>
      <c r="VFQ25" s="243"/>
      <c r="VFR25" s="243"/>
      <c r="VFS25" s="243"/>
      <c r="VFT25" s="243"/>
      <c r="VFU25" s="243"/>
      <c r="VFV25" s="243"/>
      <c r="VFW25" s="243"/>
      <c r="VFX25" s="243"/>
      <c r="VFY25" s="243"/>
      <c r="VFZ25" s="243"/>
      <c r="VGA25" s="243"/>
      <c r="VGB25" s="243"/>
      <c r="VGC25" s="243"/>
      <c r="VGD25" s="243"/>
      <c r="VGE25" s="243"/>
      <c r="VGF25" s="243"/>
      <c r="VGG25" s="243"/>
      <c r="VGH25" s="243"/>
      <c r="VGI25" s="243"/>
      <c r="VGJ25" s="243"/>
      <c r="VGK25" s="243"/>
      <c r="VGL25" s="243"/>
      <c r="VGM25" s="243"/>
      <c r="VGN25" s="243"/>
      <c r="VGO25" s="243"/>
      <c r="VGP25" s="243"/>
      <c r="VGQ25" s="243"/>
      <c r="VGR25" s="243"/>
      <c r="VGS25" s="243"/>
      <c r="VGT25" s="243"/>
      <c r="VGU25" s="243"/>
      <c r="VGV25" s="243"/>
      <c r="VGW25" s="243"/>
      <c r="VGX25" s="243"/>
      <c r="VGY25" s="243"/>
      <c r="VGZ25" s="243"/>
      <c r="VHA25" s="243"/>
      <c r="VHB25" s="243"/>
      <c r="VHC25" s="243"/>
      <c r="VHD25" s="243"/>
      <c r="VHE25" s="243"/>
      <c r="VHF25" s="243"/>
      <c r="VHG25" s="243"/>
      <c r="VHH25" s="243"/>
      <c r="VHI25" s="243"/>
      <c r="VHJ25" s="243"/>
      <c r="VHK25" s="243"/>
      <c r="VHL25" s="243"/>
      <c r="VHM25" s="243"/>
      <c r="VHN25" s="243"/>
      <c r="VHO25" s="243"/>
      <c r="VHP25" s="243"/>
      <c r="VHQ25" s="243"/>
      <c r="VHR25" s="243"/>
      <c r="VHS25" s="243"/>
      <c r="VHT25" s="243"/>
      <c r="VHU25" s="243"/>
      <c r="VHV25" s="243"/>
      <c r="VHW25" s="243"/>
      <c r="VHX25" s="243"/>
      <c r="VHY25" s="243"/>
      <c r="VHZ25" s="243"/>
      <c r="VIA25" s="243"/>
      <c r="VIB25" s="243"/>
      <c r="VIC25" s="243"/>
      <c r="VID25" s="243"/>
      <c r="VIE25" s="243"/>
      <c r="VIF25" s="243"/>
      <c r="VIG25" s="243"/>
      <c r="VIH25" s="243"/>
      <c r="VII25" s="243"/>
      <c r="VIJ25" s="243"/>
      <c r="VIK25" s="243"/>
      <c r="VIL25" s="243"/>
      <c r="VIM25" s="243"/>
      <c r="VIN25" s="243"/>
      <c r="VIO25" s="243"/>
      <c r="VIP25" s="243"/>
      <c r="VIQ25" s="243"/>
      <c r="VIR25" s="243"/>
      <c r="VIS25" s="243"/>
      <c r="VIT25" s="243"/>
      <c r="VIU25" s="243"/>
      <c r="VIV25" s="243"/>
      <c r="VIW25" s="243"/>
      <c r="VIX25" s="243"/>
      <c r="VIY25" s="243"/>
      <c r="VIZ25" s="243"/>
      <c r="VJA25" s="243"/>
      <c r="VJB25" s="243"/>
      <c r="VJC25" s="243"/>
      <c r="VJD25" s="243"/>
      <c r="VJE25" s="243"/>
      <c r="VJF25" s="243"/>
      <c r="VJG25" s="243"/>
      <c r="VJH25" s="243"/>
      <c r="VJI25" s="243"/>
      <c r="VJJ25" s="243"/>
      <c r="VJK25" s="243"/>
      <c r="VJL25" s="243"/>
      <c r="VJM25" s="243"/>
      <c r="VJN25" s="243"/>
      <c r="VJO25" s="243"/>
      <c r="VJP25" s="243"/>
      <c r="VJQ25" s="243"/>
      <c r="VJR25" s="243"/>
      <c r="VJS25" s="243"/>
      <c r="VJT25" s="243"/>
      <c r="VJU25" s="243"/>
      <c r="VJV25" s="243"/>
      <c r="VJW25" s="243"/>
      <c r="VJX25" s="243"/>
      <c r="VJY25" s="243"/>
      <c r="VJZ25" s="243"/>
      <c r="VKA25" s="243"/>
      <c r="VKB25" s="243"/>
      <c r="VKC25" s="243"/>
      <c r="VKD25" s="243"/>
      <c r="VKE25" s="243"/>
      <c r="VKF25" s="243"/>
      <c r="VKG25" s="243"/>
      <c r="VKH25" s="243"/>
      <c r="VKI25" s="243"/>
      <c r="VKJ25" s="243"/>
      <c r="VKK25" s="243"/>
      <c r="VKL25" s="243"/>
      <c r="VKM25" s="243"/>
      <c r="VKN25" s="243"/>
      <c r="VKO25" s="243"/>
      <c r="VKP25" s="243"/>
      <c r="VKQ25" s="243"/>
      <c r="VKR25" s="243"/>
      <c r="VKS25" s="243"/>
      <c r="VKT25" s="243"/>
      <c r="VKU25" s="243"/>
      <c r="VKV25" s="243"/>
      <c r="VKW25" s="243"/>
      <c r="VKX25" s="243"/>
      <c r="VKY25" s="243"/>
      <c r="VKZ25" s="243"/>
      <c r="VLA25" s="243"/>
      <c r="VLB25" s="243"/>
      <c r="VLC25" s="243"/>
      <c r="VLD25" s="243"/>
      <c r="VLE25" s="243"/>
      <c r="VLF25" s="243"/>
      <c r="VLG25" s="243"/>
      <c r="VLH25" s="243"/>
      <c r="VLI25" s="243"/>
      <c r="VLJ25" s="243"/>
      <c r="VLK25" s="243"/>
      <c r="VLL25" s="243"/>
      <c r="VLM25" s="243"/>
      <c r="VLN25" s="243"/>
      <c r="VLO25" s="243"/>
      <c r="VLP25" s="243"/>
      <c r="VLQ25" s="243"/>
      <c r="VLR25" s="243"/>
      <c r="VLS25" s="243"/>
      <c r="VLT25" s="243"/>
      <c r="VLU25" s="243"/>
      <c r="VLV25" s="243"/>
      <c r="VLW25" s="243"/>
      <c r="VLX25" s="243"/>
      <c r="VLY25" s="243"/>
      <c r="VLZ25" s="243"/>
      <c r="VMA25" s="243"/>
      <c r="VMB25" s="243"/>
      <c r="VMC25" s="243"/>
      <c r="VMD25" s="243"/>
      <c r="VME25" s="243"/>
      <c r="VMF25" s="243"/>
      <c r="VMG25" s="243"/>
      <c r="VMH25" s="243"/>
      <c r="VMI25" s="243"/>
      <c r="VMJ25" s="243"/>
      <c r="VMK25" s="243"/>
      <c r="VML25" s="243"/>
      <c r="VMM25" s="243"/>
      <c r="VMN25" s="243"/>
      <c r="VMO25" s="243"/>
      <c r="VMP25" s="243"/>
      <c r="VMQ25" s="243"/>
      <c r="VMR25" s="243"/>
      <c r="VMS25" s="243"/>
      <c r="VMT25" s="243"/>
      <c r="VMU25" s="243"/>
      <c r="VMV25" s="243"/>
      <c r="VMW25" s="243"/>
      <c r="VMX25" s="243"/>
      <c r="VMY25" s="243"/>
      <c r="VMZ25" s="243"/>
      <c r="VNA25" s="243"/>
      <c r="VNB25" s="243"/>
      <c r="VNC25" s="243"/>
      <c r="VND25" s="243"/>
      <c r="VNE25" s="243"/>
      <c r="VNF25" s="243"/>
      <c r="VNG25" s="243"/>
      <c r="VNH25" s="243"/>
      <c r="VNI25" s="243"/>
      <c r="VNJ25" s="243"/>
      <c r="VNK25" s="243"/>
      <c r="VNL25" s="243"/>
      <c r="VNM25" s="243"/>
      <c r="VNN25" s="243"/>
      <c r="VNO25" s="243"/>
      <c r="VNP25" s="243"/>
      <c r="VNQ25" s="243"/>
      <c r="VNR25" s="243"/>
      <c r="VNS25" s="243"/>
      <c r="VNT25" s="243"/>
      <c r="VNU25" s="243"/>
      <c r="VNV25" s="243"/>
      <c r="VNW25" s="243"/>
      <c r="VNX25" s="243"/>
      <c r="VNY25" s="243"/>
      <c r="VNZ25" s="243"/>
      <c r="VOA25" s="243"/>
      <c r="VOB25" s="243"/>
      <c r="VOC25" s="243"/>
      <c r="VOD25" s="243"/>
      <c r="VOE25" s="243"/>
      <c r="VOF25" s="243"/>
      <c r="VOG25" s="243"/>
      <c r="VOH25" s="243"/>
      <c r="VOI25" s="243"/>
      <c r="VOJ25" s="243"/>
      <c r="VOK25" s="243"/>
      <c r="VOL25" s="243"/>
      <c r="VOM25" s="243"/>
      <c r="VON25" s="243"/>
      <c r="VOO25" s="243"/>
      <c r="VOP25" s="243"/>
      <c r="VOQ25" s="243"/>
      <c r="VOR25" s="243"/>
      <c r="VOS25" s="243"/>
      <c r="VOT25" s="243"/>
      <c r="VOU25" s="243"/>
      <c r="VOV25" s="243"/>
      <c r="VOW25" s="243"/>
      <c r="VOX25" s="243"/>
      <c r="VOY25" s="243"/>
      <c r="VOZ25" s="243"/>
      <c r="VPA25" s="243"/>
      <c r="VPB25" s="243"/>
      <c r="VPC25" s="243"/>
      <c r="VPD25" s="243"/>
      <c r="VPE25" s="243"/>
      <c r="VPF25" s="243"/>
      <c r="VPG25" s="243"/>
      <c r="VPH25" s="243"/>
      <c r="VPI25" s="243"/>
      <c r="VPJ25" s="243"/>
      <c r="VPK25" s="243"/>
      <c r="VPL25" s="243"/>
      <c r="VPM25" s="243"/>
      <c r="VPN25" s="243"/>
      <c r="VPO25" s="243"/>
      <c r="VPP25" s="243"/>
      <c r="VPQ25" s="243"/>
      <c r="VPR25" s="243"/>
      <c r="VPS25" s="243"/>
      <c r="VPT25" s="243"/>
      <c r="VPU25" s="243"/>
      <c r="VPV25" s="243"/>
      <c r="VPW25" s="243"/>
      <c r="VPX25" s="243"/>
      <c r="VPY25" s="243"/>
      <c r="VPZ25" s="243"/>
      <c r="VQA25" s="243"/>
      <c r="VQB25" s="243"/>
      <c r="VQC25" s="243"/>
      <c r="VQD25" s="243"/>
      <c r="VQE25" s="243"/>
      <c r="VQF25" s="243"/>
      <c r="VQG25" s="243"/>
      <c r="VQH25" s="243"/>
      <c r="VQI25" s="243"/>
      <c r="VQJ25" s="243"/>
      <c r="VQK25" s="243"/>
      <c r="VQL25" s="243"/>
      <c r="VQM25" s="243"/>
      <c r="VQN25" s="243"/>
      <c r="VQO25" s="243"/>
      <c r="VQP25" s="243"/>
      <c r="VQQ25" s="243"/>
      <c r="VQR25" s="243"/>
      <c r="VQS25" s="243"/>
      <c r="VQT25" s="243"/>
      <c r="VQU25" s="243"/>
      <c r="VQV25" s="243"/>
      <c r="VQW25" s="243"/>
      <c r="VQX25" s="243"/>
      <c r="VQY25" s="243"/>
      <c r="VQZ25" s="243"/>
      <c r="VRA25" s="243"/>
      <c r="VRB25" s="243"/>
      <c r="VRC25" s="243"/>
      <c r="VRD25" s="243"/>
      <c r="VRE25" s="243"/>
      <c r="VRF25" s="243"/>
      <c r="VRG25" s="243"/>
      <c r="VRH25" s="243"/>
      <c r="VRI25" s="243"/>
      <c r="VRJ25" s="243"/>
      <c r="VRK25" s="243"/>
      <c r="VRL25" s="243"/>
      <c r="VRM25" s="243"/>
      <c r="VRN25" s="243"/>
      <c r="VRO25" s="243"/>
      <c r="VRP25" s="243"/>
      <c r="VRQ25" s="243"/>
      <c r="VRR25" s="243"/>
      <c r="VRS25" s="243"/>
      <c r="VRT25" s="243"/>
      <c r="VRU25" s="243"/>
      <c r="VRV25" s="243"/>
      <c r="VRW25" s="243"/>
      <c r="VRX25" s="243"/>
      <c r="VRY25" s="243"/>
      <c r="VRZ25" s="243"/>
      <c r="VSA25" s="243"/>
      <c r="VSB25" s="243"/>
      <c r="VSC25" s="243"/>
      <c r="VSD25" s="243"/>
      <c r="VSE25" s="243"/>
      <c r="VSF25" s="243"/>
      <c r="VSG25" s="243"/>
      <c r="VSH25" s="243"/>
      <c r="VSI25" s="243"/>
      <c r="VSJ25" s="243"/>
      <c r="VSK25" s="243"/>
      <c r="VSL25" s="243"/>
      <c r="VSM25" s="243"/>
      <c r="VSN25" s="243"/>
      <c r="VSO25" s="243"/>
      <c r="VSP25" s="243"/>
      <c r="VSQ25" s="243"/>
      <c r="VSR25" s="243"/>
      <c r="VSS25" s="243"/>
      <c r="VST25" s="243"/>
      <c r="VSU25" s="243"/>
      <c r="VSV25" s="243"/>
      <c r="VSW25" s="243"/>
      <c r="VSX25" s="243"/>
      <c r="VSY25" s="243"/>
      <c r="VSZ25" s="243"/>
      <c r="VTA25" s="243"/>
      <c r="VTB25" s="243"/>
      <c r="VTC25" s="243"/>
      <c r="VTD25" s="243"/>
      <c r="VTE25" s="243"/>
      <c r="VTF25" s="243"/>
      <c r="VTG25" s="243"/>
      <c r="VTH25" s="243"/>
      <c r="VTI25" s="243"/>
      <c r="VTJ25" s="243"/>
      <c r="VTK25" s="243"/>
      <c r="VTL25" s="243"/>
      <c r="VTM25" s="243"/>
      <c r="VTN25" s="243"/>
      <c r="VTO25" s="243"/>
      <c r="VTP25" s="243"/>
      <c r="VTQ25" s="243"/>
      <c r="VTR25" s="243"/>
      <c r="VTS25" s="243"/>
      <c r="VTT25" s="243"/>
      <c r="VTU25" s="243"/>
      <c r="VTV25" s="243"/>
      <c r="VTW25" s="243"/>
      <c r="VTX25" s="243"/>
      <c r="VTY25" s="243"/>
      <c r="VTZ25" s="243"/>
      <c r="VUA25" s="243"/>
      <c r="VUB25" s="243"/>
      <c r="VUC25" s="243"/>
      <c r="VUD25" s="243"/>
      <c r="VUE25" s="243"/>
      <c r="VUF25" s="243"/>
      <c r="VUG25" s="243"/>
      <c r="VUH25" s="243"/>
      <c r="VUI25" s="243"/>
      <c r="VUJ25" s="243"/>
      <c r="VUK25" s="243"/>
      <c r="VUL25" s="243"/>
      <c r="VUM25" s="243"/>
      <c r="VUN25" s="243"/>
      <c r="VUO25" s="243"/>
      <c r="VUP25" s="243"/>
      <c r="VUQ25" s="243"/>
      <c r="VUR25" s="243"/>
      <c r="VUS25" s="243"/>
      <c r="VUT25" s="243"/>
      <c r="VUU25" s="243"/>
      <c r="VUV25" s="243"/>
      <c r="VUW25" s="243"/>
      <c r="VUX25" s="243"/>
      <c r="VUY25" s="243"/>
      <c r="VUZ25" s="243"/>
      <c r="VVA25" s="243"/>
      <c r="VVB25" s="243"/>
      <c r="VVC25" s="243"/>
      <c r="VVD25" s="243"/>
      <c r="VVE25" s="243"/>
      <c r="VVF25" s="243"/>
      <c r="VVG25" s="243"/>
      <c r="VVH25" s="243"/>
      <c r="VVI25" s="243"/>
      <c r="VVJ25" s="243"/>
      <c r="VVK25" s="243"/>
      <c r="VVL25" s="243"/>
      <c r="VVM25" s="243"/>
      <c r="VVN25" s="243"/>
      <c r="VVO25" s="243"/>
      <c r="VVP25" s="243"/>
      <c r="VVQ25" s="243"/>
      <c r="VVR25" s="243"/>
      <c r="VVS25" s="243"/>
      <c r="VVT25" s="243"/>
      <c r="VVU25" s="243"/>
      <c r="VVV25" s="243"/>
      <c r="VVW25" s="243"/>
      <c r="VVX25" s="243"/>
      <c r="VVY25" s="243"/>
      <c r="VVZ25" s="243"/>
      <c r="VWA25" s="243"/>
      <c r="VWB25" s="243"/>
      <c r="VWC25" s="243"/>
      <c r="VWD25" s="243"/>
      <c r="VWE25" s="243"/>
      <c r="VWF25" s="243"/>
      <c r="VWG25" s="243"/>
      <c r="VWH25" s="243"/>
      <c r="VWI25" s="243"/>
      <c r="VWJ25" s="243"/>
      <c r="VWK25" s="243"/>
      <c r="VWL25" s="243"/>
      <c r="VWM25" s="243"/>
      <c r="VWN25" s="243"/>
      <c r="VWO25" s="243"/>
      <c r="VWP25" s="243"/>
      <c r="VWQ25" s="243"/>
      <c r="VWR25" s="243"/>
      <c r="VWS25" s="243"/>
      <c r="VWT25" s="243"/>
      <c r="VWU25" s="243"/>
      <c r="VWV25" s="243"/>
      <c r="VWW25" s="243"/>
      <c r="VWX25" s="243"/>
      <c r="VWY25" s="243"/>
      <c r="VWZ25" s="243"/>
      <c r="VXA25" s="243"/>
      <c r="VXB25" s="243"/>
      <c r="VXC25" s="243"/>
      <c r="VXD25" s="243"/>
      <c r="VXE25" s="243"/>
      <c r="VXF25" s="243"/>
      <c r="VXG25" s="243"/>
      <c r="VXH25" s="243"/>
      <c r="VXI25" s="243"/>
      <c r="VXJ25" s="243"/>
      <c r="VXK25" s="243"/>
      <c r="VXL25" s="243"/>
      <c r="VXM25" s="243"/>
      <c r="VXN25" s="243"/>
      <c r="VXO25" s="243"/>
      <c r="VXP25" s="243"/>
      <c r="VXQ25" s="243"/>
      <c r="VXR25" s="243"/>
      <c r="VXS25" s="243"/>
      <c r="VXT25" s="243"/>
      <c r="VXU25" s="243"/>
      <c r="VXV25" s="243"/>
      <c r="VXW25" s="243"/>
      <c r="VXX25" s="243"/>
      <c r="VXY25" s="243"/>
      <c r="VXZ25" s="243"/>
      <c r="VYA25" s="243"/>
      <c r="VYB25" s="243"/>
      <c r="VYC25" s="243"/>
      <c r="VYD25" s="243"/>
      <c r="VYE25" s="243"/>
      <c r="VYF25" s="243"/>
      <c r="VYG25" s="243"/>
      <c r="VYH25" s="243"/>
      <c r="VYI25" s="243"/>
      <c r="VYJ25" s="243"/>
      <c r="VYK25" s="243"/>
      <c r="VYL25" s="243"/>
      <c r="VYM25" s="243"/>
      <c r="VYN25" s="243"/>
      <c r="VYO25" s="243"/>
      <c r="VYP25" s="243"/>
      <c r="VYQ25" s="243"/>
      <c r="VYR25" s="243"/>
      <c r="VYS25" s="243"/>
      <c r="VYT25" s="243"/>
      <c r="VYU25" s="243"/>
      <c r="VYV25" s="243"/>
      <c r="VYW25" s="243"/>
      <c r="VYX25" s="243"/>
      <c r="VYY25" s="243"/>
      <c r="VYZ25" s="243"/>
      <c r="VZA25" s="243"/>
      <c r="VZB25" s="243"/>
      <c r="VZC25" s="243"/>
      <c r="VZD25" s="243"/>
      <c r="VZE25" s="243"/>
      <c r="VZF25" s="243"/>
      <c r="VZG25" s="243"/>
      <c r="VZH25" s="243"/>
      <c r="VZI25" s="243"/>
      <c r="VZJ25" s="243"/>
      <c r="VZK25" s="243"/>
      <c r="VZL25" s="243"/>
      <c r="VZM25" s="243"/>
      <c r="VZN25" s="243"/>
      <c r="VZO25" s="243"/>
      <c r="VZP25" s="243"/>
      <c r="VZQ25" s="243"/>
      <c r="VZR25" s="243"/>
      <c r="VZS25" s="243"/>
      <c r="VZT25" s="243"/>
      <c r="VZU25" s="243"/>
      <c r="VZV25" s="243"/>
      <c r="VZW25" s="243"/>
      <c r="VZX25" s="243"/>
      <c r="VZY25" s="243"/>
      <c r="VZZ25" s="243"/>
      <c r="WAA25" s="243"/>
      <c r="WAB25" s="243"/>
      <c r="WAC25" s="243"/>
      <c r="WAD25" s="243"/>
      <c r="WAE25" s="243"/>
      <c r="WAF25" s="243"/>
      <c r="WAG25" s="243"/>
      <c r="WAH25" s="243"/>
      <c r="WAI25" s="243"/>
      <c r="WAJ25" s="243"/>
      <c r="WAK25" s="243"/>
      <c r="WAL25" s="243"/>
      <c r="WAM25" s="243"/>
      <c r="WAN25" s="243"/>
      <c r="WAO25" s="243"/>
      <c r="WAP25" s="243"/>
      <c r="WAQ25" s="243"/>
      <c r="WAR25" s="243"/>
      <c r="WAS25" s="243"/>
      <c r="WAT25" s="243"/>
      <c r="WAU25" s="243"/>
      <c r="WAV25" s="243"/>
      <c r="WAW25" s="243"/>
      <c r="WAX25" s="243"/>
      <c r="WAY25" s="243"/>
      <c r="WAZ25" s="243"/>
      <c r="WBA25" s="243"/>
      <c r="WBB25" s="243"/>
      <c r="WBC25" s="243"/>
      <c r="WBD25" s="243"/>
      <c r="WBE25" s="243"/>
      <c r="WBF25" s="243"/>
      <c r="WBG25" s="243"/>
      <c r="WBH25" s="243"/>
      <c r="WBI25" s="243"/>
      <c r="WBJ25" s="243"/>
      <c r="WBK25" s="243"/>
      <c r="WBL25" s="243"/>
      <c r="WBM25" s="243"/>
      <c r="WBN25" s="243"/>
      <c r="WBO25" s="243"/>
      <c r="WBP25" s="243"/>
      <c r="WBQ25" s="243"/>
      <c r="WBR25" s="243"/>
      <c r="WBS25" s="243"/>
      <c r="WBT25" s="243"/>
      <c r="WBU25" s="243"/>
      <c r="WBV25" s="243"/>
      <c r="WBW25" s="243"/>
      <c r="WBX25" s="243"/>
      <c r="WBY25" s="243"/>
      <c r="WBZ25" s="243"/>
      <c r="WCA25" s="243"/>
      <c r="WCB25" s="243"/>
      <c r="WCC25" s="243"/>
      <c r="WCD25" s="243"/>
      <c r="WCE25" s="243"/>
      <c r="WCF25" s="243"/>
      <c r="WCG25" s="243"/>
      <c r="WCH25" s="243"/>
      <c r="WCI25" s="243"/>
      <c r="WCJ25" s="243"/>
      <c r="WCK25" s="243"/>
      <c r="WCL25" s="243"/>
      <c r="WCM25" s="243"/>
      <c r="WCN25" s="243"/>
      <c r="WCO25" s="243"/>
      <c r="WCP25" s="243"/>
      <c r="WCQ25" s="243"/>
      <c r="WCR25" s="243"/>
      <c r="WCS25" s="243"/>
      <c r="WCT25" s="243"/>
      <c r="WCU25" s="243"/>
      <c r="WCV25" s="243"/>
      <c r="WCW25" s="243"/>
      <c r="WCX25" s="243"/>
      <c r="WCY25" s="243"/>
      <c r="WCZ25" s="243"/>
      <c r="WDA25" s="243"/>
      <c r="WDB25" s="243"/>
      <c r="WDC25" s="243"/>
      <c r="WDD25" s="243"/>
      <c r="WDE25" s="243"/>
      <c r="WDF25" s="243"/>
      <c r="WDG25" s="243"/>
      <c r="WDH25" s="243"/>
      <c r="WDI25" s="243"/>
      <c r="WDJ25" s="243"/>
      <c r="WDK25" s="243"/>
      <c r="WDL25" s="243"/>
      <c r="WDM25" s="243"/>
      <c r="WDN25" s="243"/>
      <c r="WDO25" s="243"/>
      <c r="WDP25" s="243"/>
      <c r="WDQ25" s="243"/>
      <c r="WDR25" s="243"/>
      <c r="WDS25" s="243"/>
      <c r="WDT25" s="243"/>
      <c r="WDU25" s="243"/>
      <c r="WDV25" s="243"/>
      <c r="WDW25" s="243"/>
      <c r="WDX25" s="243"/>
      <c r="WDY25" s="243"/>
      <c r="WDZ25" s="243"/>
      <c r="WEA25" s="243"/>
      <c r="WEB25" s="243"/>
      <c r="WEC25" s="243"/>
      <c r="WED25" s="243"/>
      <c r="WEE25" s="243"/>
      <c r="WEF25" s="243"/>
      <c r="WEG25" s="243"/>
      <c r="WEH25" s="243"/>
      <c r="WEI25" s="243"/>
      <c r="WEJ25" s="243"/>
      <c r="WEK25" s="243"/>
      <c r="WEL25" s="243"/>
      <c r="WEM25" s="243"/>
      <c r="WEN25" s="243"/>
      <c r="WEO25" s="243"/>
      <c r="WEP25" s="243"/>
      <c r="WEQ25" s="243"/>
      <c r="WER25" s="243"/>
      <c r="WES25" s="243"/>
      <c r="WET25" s="243"/>
      <c r="WEU25" s="243"/>
      <c r="WEV25" s="243"/>
      <c r="WEW25" s="243"/>
      <c r="WEX25" s="243"/>
      <c r="WEY25" s="243"/>
      <c r="WEZ25" s="243"/>
      <c r="WFA25" s="243"/>
      <c r="WFB25" s="243"/>
      <c r="WFC25" s="243"/>
      <c r="WFD25" s="243"/>
      <c r="WFE25" s="243"/>
      <c r="WFF25" s="243"/>
      <c r="WFG25" s="243"/>
      <c r="WFH25" s="243"/>
      <c r="WFI25" s="243"/>
      <c r="WFJ25" s="243"/>
      <c r="WFK25" s="243"/>
      <c r="WFL25" s="243"/>
      <c r="WFM25" s="243"/>
      <c r="WFN25" s="243"/>
      <c r="WFO25" s="243"/>
      <c r="WFP25" s="243"/>
      <c r="WFQ25" s="243"/>
      <c r="WFR25" s="243"/>
      <c r="WFS25" s="243"/>
      <c r="WFT25" s="243"/>
      <c r="WFU25" s="243"/>
      <c r="WFV25" s="243"/>
      <c r="WFW25" s="243"/>
      <c r="WFX25" s="243"/>
      <c r="WFY25" s="243"/>
      <c r="WFZ25" s="243"/>
      <c r="WGA25" s="243"/>
      <c r="WGB25" s="243"/>
      <c r="WGC25" s="243"/>
      <c r="WGD25" s="243"/>
      <c r="WGE25" s="243"/>
      <c r="WGF25" s="243"/>
      <c r="WGG25" s="243"/>
      <c r="WGH25" s="243"/>
      <c r="WGI25" s="243"/>
      <c r="WGJ25" s="243"/>
      <c r="WGK25" s="243"/>
      <c r="WGL25" s="243"/>
      <c r="WGM25" s="243"/>
      <c r="WGN25" s="243"/>
      <c r="WGO25" s="243"/>
      <c r="WGP25" s="243"/>
      <c r="WGQ25" s="243"/>
      <c r="WGR25" s="243"/>
      <c r="WGS25" s="243"/>
      <c r="WGT25" s="243"/>
      <c r="WGU25" s="243"/>
      <c r="WGV25" s="243"/>
      <c r="WGW25" s="243"/>
      <c r="WGX25" s="243"/>
      <c r="WGY25" s="243"/>
      <c r="WGZ25" s="243"/>
      <c r="WHA25" s="243"/>
      <c r="WHB25" s="243"/>
      <c r="WHC25" s="243"/>
      <c r="WHD25" s="243"/>
      <c r="WHE25" s="243"/>
      <c r="WHF25" s="243"/>
      <c r="WHG25" s="243"/>
      <c r="WHH25" s="243"/>
      <c r="WHI25" s="243"/>
      <c r="WHJ25" s="243"/>
      <c r="WHK25" s="243"/>
      <c r="WHL25" s="243"/>
      <c r="WHM25" s="243"/>
      <c r="WHN25" s="243"/>
      <c r="WHO25" s="243"/>
      <c r="WHP25" s="243"/>
      <c r="WHQ25" s="243"/>
      <c r="WHR25" s="243"/>
      <c r="WHS25" s="243"/>
      <c r="WHT25" s="243"/>
      <c r="WHU25" s="243"/>
      <c r="WHV25" s="243"/>
      <c r="WHW25" s="243"/>
      <c r="WHX25" s="243"/>
      <c r="WHY25" s="243"/>
      <c r="WHZ25" s="243"/>
      <c r="WIA25" s="243"/>
      <c r="WIB25" s="243"/>
      <c r="WIC25" s="243"/>
      <c r="WID25" s="243"/>
      <c r="WIE25" s="243"/>
      <c r="WIF25" s="243"/>
      <c r="WIG25" s="243"/>
      <c r="WIH25" s="243"/>
      <c r="WII25" s="243"/>
      <c r="WIJ25" s="243"/>
      <c r="WIK25" s="243"/>
      <c r="WIL25" s="243"/>
      <c r="WIM25" s="243"/>
      <c r="WIN25" s="243"/>
      <c r="WIO25" s="243"/>
      <c r="WIP25" s="243"/>
      <c r="WIQ25" s="243"/>
      <c r="WIR25" s="243"/>
      <c r="WIS25" s="243"/>
      <c r="WIT25" s="243"/>
      <c r="WIU25" s="243"/>
      <c r="WIV25" s="243"/>
      <c r="WIW25" s="243"/>
      <c r="WIX25" s="243"/>
      <c r="WIY25" s="243"/>
      <c r="WIZ25" s="243"/>
      <c r="WJA25" s="243"/>
      <c r="WJB25" s="243"/>
      <c r="WJC25" s="243"/>
      <c r="WJD25" s="243"/>
      <c r="WJE25" s="243"/>
      <c r="WJF25" s="243"/>
      <c r="WJG25" s="243"/>
      <c r="WJH25" s="243"/>
      <c r="WJI25" s="243"/>
      <c r="WJJ25" s="243"/>
      <c r="WJK25" s="243"/>
      <c r="WJL25" s="243"/>
      <c r="WJM25" s="243"/>
      <c r="WJN25" s="243"/>
      <c r="WJO25" s="243"/>
      <c r="WJP25" s="243"/>
      <c r="WJQ25" s="243"/>
      <c r="WJR25" s="243"/>
      <c r="WJS25" s="243"/>
      <c r="WJT25" s="243"/>
      <c r="WJU25" s="243"/>
      <c r="WJV25" s="243"/>
      <c r="WJW25" s="243"/>
      <c r="WJX25" s="243"/>
      <c r="WJY25" s="243"/>
      <c r="WJZ25" s="243"/>
      <c r="WKA25" s="243"/>
      <c r="WKB25" s="243"/>
      <c r="WKC25" s="243"/>
      <c r="WKD25" s="243"/>
      <c r="WKE25" s="243"/>
      <c r="WKF25" s="243"/>
      <c r="WKG25" s="243"/>
      <c r="WKH25" s="243"/>
      <c r="WKI25" s="243"/>
      <c r="WKJ25" s="243"/>
      <c r="WKK25" s="243"/>
      <c r="WKL25" s="243"/>
      <c r="WKM25" s="243"/>
      <c r="WKN25" s="243"/>
      <c r="WKO25" s="243"/>
      <c r="WKP25" s="243"/>
      <c r="WKQ25" s="243"/>
      <c r="WKR25" s="243"/>
      <c r="WKS25" s="243"/>
      <c r="WKT25" s="243"/>
      <c r="WKU25" s="243"/>
      <c r="WKV25" s="243"/>
      <c r="WKW25" s="243"/>
      <c r="WKX25" s="243"/>
      <c r="WKY25" s="243"/>
      <c r="WKZ25" s="243"/>
      <c r="WLA25" s="243"/>
      <c r="WLB25" s="243"/>
      <c r="WLC25" s="243"/>
      <c r="WLD25" s="243"/>
      <c r="WLE25" s="243"/>
      <c r="WLF25" s="243"/>
      <c r="WLG25" s="243"/>
      <c r="WLH25" s="243"/>
      <c r="WLI25" s="243"/>
      <c r="WLJ25" s="243"/>
      <c r="WLK25" s="243"/>
      <c r="WLL25" s="243"/>
      <c r="WLM25" s="243"/>
      <c r="WLN25" s="243"/>
      <c r="WLO25" s="243"/>
      <c r="WLP25" s="243"/>
      <c r="WLQ25" s="243"/>
      <c r="WLR25" s="243"/>
      <c r="WLS25" s="243"/>
      <c r="WLT25" s="243"/>
      <c r="WLU25" s="243"/>
      <c r="WLV25" s="243"/>
      <c r="WLW25" s="243"/>
      <c r="WLX25" s="243"/>
      <c r="WLY25" s="243"/>
      <c r="WLZ25" s="243"/>
      <c r="WMA25" s="243"/>
      <c r="WMB25" s="243"/>
      <c r="WMC25" s="243"/>
      <c r="WMD25" s="243"/>
      <c r="WME25" s="243"/>
      <c r="WMF25" s="243"/>
      <c r="WMG25" s="243"/>
      <c r="WMH25" s="243"/>
      <c r="WMI25" s="243"/>
      <c r="WMJ25" s="243"/>
      <c r="WMK25" s="243"/>
      <c r="WML25" s="243"/>
      <c r="WMM25" s="243"/>
      <c r="WMN25" s="243"/>
      <c r="WMO25" s="243"/>
      <c r="WMP25" s="243"/>
      <c r="WMQ25" s="243"/>
      <c r="WMR25" s="243"/>
      <c r="WMS25" s="243"/>
      <c r="WMT25" s="243"/>
      <c r="WMU25" s="243"/>
      <c r="WMV25" s="243"/>
      <c r="WMW25" s="243"/>
      <c r="WMX25" s="243"/>
      <c r="WMY25" s="243"/>
      <c r="WMZ25" s="243"/>
      <c r="WNA25" s="243"/>
      <c r="WNB25" s="243"/>
      <c r="WNC25" s="243"/>
      <c r="WND25" s="243"/>
      <c r="WNE25" s="243"/>
      <c r="WNF25" s="243"/>
      <c r="WNG25" s="243"/>
      <c r="WNH25" s="243"/>
      <c r="WNI25" s="243"/>
      <c r="WNJ25" s="243"/>
      <c r="WNK25" s="243"/>
      <c r="WNL25" s="243"/>
      <c r="WNM25" s="243"/>
      <c r="WNN25" s="243"/>
      <c r="WNO25" s="243"/>
      <c r="WNP25" s="243"/>
      <c r="WNQ25" s="243"/>
      <c r="WNR25" s="243"/>
      <c r="WNS25" s="243"/>
      <c r="WNT25" s="243"/>
      <c r="WNU25" s="243"/>
      <c r="WNV25" s="243"/>
      <c r="WNW25" s="243"/>
      <c r="WNX25" s="243"/>
      <c r="WNY25" s="243"/>
      <c r="WNZ25" s="243"/>
      <c r="WOA25" s="243"/>
      <c r="WOB25" s="243"/>
      <c r="WOC25" s="243"/>
      <c r="WOD25" s="243"/>
      <c r="WOE25" s="243"/>
      <c r="WOF25" s="243"/>
      <c r="WOG25" s="243"/>
      <c r="WOH25" s="243"/>
      <c r="WOI25" s="243"/>
      <c r="WOJ25" s="243"/>
      <c r="WOK25" s="243"/>
      <c r="WOL25" s="243"/>
      <c r="WOM25" s="243"/>
      <c r="WON25" s="243"/>
      <c r="WOO25" s="243"/>
      <c r="WOP25" s="243"/>
      <c r="WOQ25" s="243"/>
      <c r="WOR25" s="243"/>
      <c r="WOS25" s="243"/>
      <c r="WOT25" s="243"/>
      <c r="WOU25" s="243"/>
      <c r="WOV25" s="243"/>
      <c r="WOW25" s="243"/>
      <c r="WOX25" s="243"/>
      <c r="WOY25" s="243"/>
      <c r="WOZ25" s="243"/>
      <c r="WPA25" s="243"/>
      <c r="WPB25" s="243"/>
      <c r="WPC25" s="243"/>
      <c r="WPD25" s="243"/>
      <c r="WPE25" s="243"/>
      <c r="WPF25" s="243"/>
      <c r="WPG25" s="243"/>
      <c r="WPH25" s="243"/>
      <c r="WPI25" s="243"/>
      <c r="WPJ25" s="243"/>
      <c r="WPK25" s="243"/>
      <c r="WPL25" s="243"/>
      <c r="WPM25" s="243"/>
      <c r="WPN25" s="243"/>
      <c r="WPO25" s="243"/>
      <c r="WPP25" s="243"/>
      <c r="WPQ25" s="243"/>
      <c r="WPR25" s="243"/>
      <c r="WPS25" s="243"/>
      <c r="WPT25" s="243"/>
      <c r="WPU25" s="243"/>
      <c r="WPV25" s="243"/>
      <c r="WPW25" s="243"/>
      <c r="WPX25" s="243"/>
      <c r="WPY25" s="243"/>
      <c r="WPZ25" s="243"/>
      <c r="WQA25" s="243"/>
      <c r="WQB25" s="243"/>
      <c r="WQC25" s="243"/>
      <c r="WQD25" s="243"/>
      <c r="WQE25" s="243"/>
      <c r="WQF25" s="243"/>
      <c r="WQG25" s="243"/>
      <c r="WQH25" s="243"/>
      <c r="WQI25" s="243"/>
      <c r="WQJ25" s="243"/>
      <c r="WQK25" s="243"/>
      <c r="WQL25" s="243"/>
      <c r="WQM25" s="243"/>
      <c r="WQN25" s="243"/>
      <c r="WQO25" s="243"/>
      <c r="WQP25" s="243"/>
      <c r="WQQ25" s="243"/>
      <c r="WQR25" s="243"/>
      <c r="WQS25" s="243"/>
      <c r="WQT25" s="243"/>
      <c r="WQU25" s="243"/>
      <c r="WQV25" s="243"/>
      <c r="WQW25" s="243"/>
      <c r="WQX25" s="243"/>
      <c r="WQY25" s="243"/>
      <c r="WQZ25" s="243"/>
      <c r="WRA25" s="243"/>
      <c r="WRB25" s="243"/>
      <c r="WRC25" s="243"/>
      <c r="WRD25" s="243"/>
      <c r="WRE25" s="243"/>
      <c r="WRF25" s="243"/>
      <c r="WRG25" s="243"/>
      <c r="WRH25" s="243"/>
      <c r="WRI25" s="243"/>
      <c r="WRJ25" s="243"/>
      <c r="WRK25" s="243"/>
      <c r="WRL25" s="243"/>
      <c r="WRM25" s="243"/>
      <c r="WRN25" s="243"/>
      <c r="WRO25" s="243"/>
      <c r="WRP25" s="243"/>
      <c r="WRQ25" s="243"/>
      <c r="WRR25" s="243"/>
      <c r="WRS25" s="243"/>
      <c r="WRT25" s="243"/>
      <c r="WRU25" s="243"/>
      <c r="WRV25" s="243"/>
      <c r="WRW25" s="243"/>
      <c r="WRX25" s="243"/>
      <c r="WRY25" s="243"/>
      <c r="WRZ25" s="243"/>
      <c r="WSA25" s="243"/>
      <c r="WSB25" s="243"/>
      <c r="WSC25" s="243"/>
      <c r="WSD25" s="243"/>
      <c r="WSE25" s="243"/>
      <c r="WSF25" s="243"/>
      <c r="WSG25" s="243"/>
      <c r="WSH25" s="243"/>
      <c r="WSI25" s="243"/>
      <c r="WSJ25" s="243"/>
      <c r="WSK25" s="243"/>
      <c r="WSL25" s="243"/>
      <c r="WSM25" s="243"/>
      <c r="WSN25" s="243"/>
      <c r="WSO25" s="243"/>
      <c r="WSP25" s="243"/>
      <c r="WSQ25" s="243"/>
      <c r="WSR25" s="243"/>
      <c r="WSS25" s="243"/>
      <c r="WST25" s="243"/>
      <c r="WSU25" s="243"/>
      <c r="WSV25" s="243"/>
      <c r="WSW25" s="243"/>
      <c r="WSX25" s="243"/>
      <c r="WSY25" s="243"/>
      <c r="WSZ25" s="243"/>
      <c r="WTA25" s="243"/>
      <c r="WTB25" s="243"/>
      <c r="WTC25" s="243"/>
      <c r="WTD25" s="243"/>
      <c r="WTE25" s="243"/>
      <c r="WTF25" s="243"/>
      <c r="WTG25" s="243"/>
      <c r="WTH25" s="243"/>
      <c r="WTI25" s="243"/>
      <c r="WTJ25" s="243"/>
      <c r="WTK25" s="243"/>
      <c r="WTL25" s="243"/>
      <c r="WTM25" s="243"/>
      <c r="WTN25" s="243"/>
      <c r="WTO25" s="243"/>
      <c r="WTP25" s="243"/>
      <c r="WTQ25" s="243"/>
      <c r="WTR25" s="243"/>
      <c r="WTS25" s="243"/>
      <c r="WTT25" s="243"/>
      <c r="WTU25" s="243"/>
      <c r="WTV25" s="243"/>
      <c r="WTW25" s="243"/>
      <c r="WTX25" s="243"/>
      <c r="WTY25" s="243"/>
      <c r="WTZ25" s="243"/>
      <c r="WUA25" s="243"/>
      <c r="WUB25" s="243"/>
      <c r="WUC25" s="243"/>
      <c r="WUD25" s="243"/>
      <c r="WUE25" s="243"/>
      <c r="WUF25" s="243"/>
      <c r="WUG25" s="243"/>
      <c r="WUH25" s="243"/>
      <c r="WUI25" s="243"/>
      <c r="WUJ25" s="243"/>
      <c r="WUK25" s="243"/>
      <c r="WUL25" s="243"/>
      <c r="WUM25" s="243"/>
      <c r="WUN25" s="243"/>
      <c r="WUO25" s="243"/>
      <c r="WUP25" s="243"/>
      <c r="WUQ25" s="243"/>
      <c r="WUR25" s="243"/>
      <c r="WUS25" s="243"/>
      <c r="WUT25" s="243"/>
      <c r="WUU25" s="243"/>
      <c r="WUV25" s="243"/>
      <c r="WUW25" s="243"/>
      <c r="WUX25" s="243"/>
      <c r="WUY25" s="243"/>
      <c r="WUZ25" s="243"/>
      <c r="WVA25" s="243"/>
      <c r="WVB25" s="243"/>
      <c r="WVC25" s="243"/>
      <c r="WVD25" s="243"/>
      <c r="WVE25" s="243"/>
      <c r="WVF25" s="243"/>
      <c r="WVG25" s="243"/>
      <c r="WVH25" s="243"/>
      <c r="WVI25" s="243"/>
      <c r="WVJ25" s="243"/>
      <c r="WVK25" s="243"/>
      <c r="WVL25" s="243"/>
      <c r="WVM25" s="243"/>
      <c r="WVN25" s="243"/>
      <c r="WVO25" s="243"/>
      <c r="WVP25" s="243"/>
      <c r="WVQ25" s="243"/>
      <c r="WVR25" s="243"/>
      <c r="WVS25" s="243"/>
      <c r="WVT25" s="243"/>
      <c r="WVU25" s="243"/>
      <c r="WVV25" s="243"/>
      <c r="WVW25" s="243"/>
      <c r="WVX25" s="243"/>
      <c r="WVY25" s="243"/>
      <c r="WVZ25" s="243"/>
      <c r="WWA25" s="243"/>
      <c r="WWB25" s="243"/>
      <c r="WWC25" s="243"/>
      <c r="WWD25" s="243"/>
      <c r="WWE25" s="243"/>
      <c r="WWF25" s="243"/>
      <c r="WWG25" s="243"/>
      <c r="WWH25" s="243"/>
      <c r="WWI25" s="243"/>
      <c r="WWJ25" s="243"/>
      <c r="WWK25" s="243"/>
      <c r="WWL25" s="243"/>
      <c r="WWM25" s="243"/>
      <c r="WWN25" s="243"/>
      <c r="WWO25" s="243"/>
      <c r="WWP25" s="243"/>
      <c r="WWQ25" s="243"/>
      <c r="WWR25" s="243"/>
      <c r="WWS25" s="243"/>
      <c r="WWT25" s="243"/>
      <c r="WWU25" s="243"/>
      <c r="WWV25" s="243"/>
      <c r="WWW25" s="243"/>
      <c r="WWX25" s="243"/>
      <c r="WWY25" s="243"/>
      <c r="WWZ25" s="243"/>
      <c r="WXA25" s="243"/>
      <c r="WXB25" s="243"/>
      <c r="WXC25" s="243"/>
      <c r="WXD25" s="243"/>
      <c r="WXE25" s="243"/>
      <c r="WXF25" s="243"/>
      <c r="WXG25" s="243"/>
      <c r="WXH25" s="243"/>
      <c r="WXI25" s="243"/>
      <c r="WXJ25" s="243"/>
      <c r="WXK25" s="243"/>
      <c r="WXL25" s="243"/>
      <c r="WXM25" s="243"/>
      <c r="WXN25" s="243"/>
      <c r="WXO25" s="243"/>
      <c r="WXP25" s="243"/>
      <c r="WXQ25" s="243"/>
      <c r="WXR25" s="243"/>
      <c r="WXS25" s="243"/>
      <c r="WXT25" s="243"/>
      <c r="WXU25" s="243"/>
      <c r="WXV25" s="243"/>
      <c r="WXW25" s="243"/>
      <c r="WXX25" s="243"/>
      <c r="WXY25" s="243"/>
      <c r="WXZ25" s="243"/>
      <c r="WYA25" s="243"/>
      <c r="WYB25" s="243"/>
      <c r="WYC25" s="243"/>
      <c r="WYD25" s="243"/>
      <c r="WYE25" s="243"/>
      <c r="WYF25" s="243"/>
      <c r="WYG25" s="243"/>
      <c r="WYH25" s="243"/>
      <c r="WYI25" s="243"/>
      <c r="WYJ25" s="243"/>
      <c r="WYK25" s="243"/>
      <c r="WYL25" s="243"/>
      <c r="WYM25" s="243"/>
      <c r="WYN25" s="243"/>
      <c r="WYO25" s="243"/>
      <c r="WYP25" s="243"/>
      <c r="WYQ25" s="243"/>
      <c r="WYR25" s="243"/>
      <c r="WYS25" s="243"/>
      <c r="WYT25" s="243"/>
      <c r="WYU25" s="243"/>
      <c r="WYV25" s="243"/>
      <c r="WYW25" s="243"/>
      <c r="WYX25" s="243"/>
      <c r="WYY25" s="243"/>
      <c r="WYZ25" s="243"/>
      <c r="WZA25" s="243"/>
      <c r="WZB25" s="243"/>
      <c r="WZC25" s="243"/>
      <c r="WZD25" s="243"/>
      <c r="WZE25" s="243"/>
      <c r="WZF25" s="243"/>
      <c r="WZG25" s="243"/>
      <c r="WZH25" s="243"/>
      <c r="WZI25" s="243"/>
      <c r="WZJ25" s="243"/>
      <c r="WZK25" s="243"/>
      <c r="WZL25" s="243"/>
      <c r="WZM25" s="243"/>
      <c r="WZN25" s="243"/>
      <c r="WZO25" s="243"/>
      <c r="WZP25" s="243"/>
      <c r="WZQ25" s="243"/>
      <c r="WZR25" s="243"/>
      <c r="WZS25" s="243"/>
      <c r="WZT25" s="243"/>
      <c r="WZU25" s="243"/>
      <c r="WZV25" s="243"/>
      <c r="WZW25" s="243"/>
      <c r="WZX25" s="243"/>
      <c r="WZY25" s="243"/>
      <c r="WZZ25" s="243"/>
      <c r="XAA25" s="243"/>
      <c r="XAB25" s="243"/>
      <c r="XAC25" s="243"/>
      <c r="XAD25" s="243"/>
      <c r="XAE25" s="243"/>
      <c r="XAF25" s="243"/>
      <c r="XAG25" s="243"/>
      <c r="XAH25" s="243"/>
      <c r="XAI25" s="243"/>
      <c r="XAJ25" s="243"/>
      <c r="XAK25" s="243"/>
      <c r="XAL25" s="243"/>
      <c r="XAM25" s="243"/>
      <c r="XAN25" s="243"/>
      <c r="XAO25" s="243"/>
      <c r="XAP25" s="243"/>
      <c r="XAQ25" s="243"/>
      <c r="XAR25" s="243"/>
      <c r="XAS25" s="243"/>
      <c r="XAT25" s="243"/>
      <c r="XAU25" s="243"/>
      <c r="XAV25" s="243"/>
      <c r="XAW25" s="243"/>
      <c r="XAX25" s="243"/>
      <c r="XAY25" s="243"/>
      <c r="XAZ25" s="243"/>
      <c r="XBA25" s="243"/>
      <c r="XBB25" s="243"/>
      <c r="XBC25" s="243"/>
      <c r="XBD25" s="243"/>
      <c r="XBE25" s="243"/>
      <c r="XBF25" s="243"/>
      <c r="XBG25" s="243"/>
      <c r="XBH25" s="243"/>
      <c r="XBI25" s="243"/>
      <c r="XBJ25" s="243"/>
      <c r="XBK25" s="243"/>
      <c r="XBL25" s="243"/>
      <c r="XBM25" s="243"/>
      <c r="XBN25" s="243"/>
      <c r="XBO25" s="243"/>
      <c r="XBP25" s="243"/>
      <c r="XBQ25" s="243"/>
      <c r="XBR25" s="243"/>
      <c r="XBS25" s="243"/>
      <c r="XBT25" s="243"/>
      <c r="XBU25" s="243"/>
      <c r="XBV25" s="243"/>
      <c r="XBW25" s="243"/>
      <c r="XBX25" s="243"/>
      <c r="XBY25" s="243"/>
      <c r="XBZ25" s="243"/>
      <c r="XCA25" s="243"/>
      <c r="XCB25" s="243"/>
      <c r="XCC25" s="243"/>
      <c r="XCD25" s="243"/>
      <c r="XCE25" s="243"/>
      <c r="XCF25" s="243"/>
      <c r="XCG25" s="243"/>
      <c r="XCH25" s="243"/>
      <c r="XCI25" s="243"/>
      <c r="XCJ25" s="243"/>
      <c r="XCK25" s="243"/>
      <c r="XCL25" s="243"/>
      <c r="XCM25" s="243"/>
      <c r="XCN25" s="243"/>
      <c r="XCO25" s="243"/>
      <c r="XCP25" s="243"/>
      <c r="XCQ25" s="243"/>
      <c r="XCR25" s="243"/>
      <c r="XCS25" s="243"/>
      <c r="XCT25" s="243"/>
      <c r="XCU25" s="243"/>
      <c r="XCV25" s="243"/>
      <c r="XCW25" s="243"/>
      <c r="XCX25" s="243"/>
      <c r="XCY25" s="243"/>
      <c r="XCZ25" s="243"/>
      <c r="XDA25" s="243"/>
      <c r="XDB25" s="243"/>
      <c r="XDC25" s="243"/>
      <c r="XDD25" s="243"/>
      <c r="XDE25" s="243"/>
      <c r="XDF25" s="243"/>
      <c r="XDG25" s="243"/>
      <c r="XDH25" s="243"/>
      <c r="XDI25" s="243"/>
      <c r="XDJ25" s="243"/>
      <c r="XDK25" s="243"/>
      <c r="XDL25" s="243"/>
      <c r="XDM25" s="243"/>
      <c r="XDN25" s="243"/>
      <c r="XDO25" s="243"/>
      <c r="XDP25" s="243"/>
      <c r="XDQ25" s="243"/>
      <c r="XDR25" s="243"/>
      <c r="XDS25" s="243"/>
      <c r="XDT25" s="243"/>
      <c r="XDU25" s="243"/>
      <c r="XDV25" s="243"/>
      <c r="XDW25" s="243"/>
      <c r="XDX25" s="243"/>
      <c r="XDY25" s="243"/>
      <c r="XDZ25" s="243"/>
      <c r="XEA25" s="243"/>
      <c r="XEB25" s="243"/>
      <c r="XEC25" s="243"/>
      <c r="XED25" s="243"/>
      <c r="XEE25" s="243"/>
      <c r="XEF25" s="243"/>
      <c r="XEG25" s="243"/>
      <c r="XEH25" s="243"/>
      <c r="XEI25" s="243"/>
      <c r="XEJ25" s="243"/>
      <c r="XEK25" s="243"/>
      <c r="XEL25" s="243"/>
      <c r="XEM25" s="243"/>
      <c r="XEN25" s="243"/>
      <c r="XEO25" s="243"/>
      <c r="XEP25" s="243"/>
      <c r="XEQ25" s="243"/>
      <c r="XER25" s="243"/>
      <c r="XES25" s="243"/>
      <c r="XET25" s="243"/>
      <c r="XEU25" s="243"/>
      <c r="XEV25" s="243"/>
      <c r="XEW25" s="243"/>
      <c r="XEX25" s="243"/>
      <c r="XEY25" s="243"/>
      <c r="XEZ25" s="243"/>
      <c r="XFA25" s="243"/>
      <c r="XFB25" s="243"/>
      <c r="XFC25" s="243"/>
      <c r="XFD25" s="243"/>
    </row>
    <row r="26" spans="1:16384" s="272" customFormat="1" hidden="1" outlineLevel="1">
      <c r="A26" s="271"/>
      <c r="B26" s="324"/>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3"/>
      <c r="AM26" s="273"/>
      <c r="AN26" s="273"/>
      <c r="AO26" s="273"/>
      <c r="AP26" s="273"/>
      <c r="AQ26" s="273"/>
      <c r="AR26" s="273"/>
      <c r="AS26" s="273"/>
      <c r="AT26" s="273"/>
      <c r="AU26" s="273"/>
      <c r="AV26" s="273"/>
      <c r="AW26" s="273"/>
      <c r="AX26" s="273"/>
      <c r="AY26" s="273"/>
      <c r="AZ26" s="273"/>
    </row>
    <row r="27" spans="1:16384" hidden="1" outlineLevel="1">
      <c r="A27" s="266" t="s">
        <v>225</v>
      </c>
      <c r="B27" s="318"/>
    </row>
    <row r="28" spans="1:16384" s="256" customFormat="1" hidden="1" outlineLevel="1">
      <c r="A28" s="158" t="s">
        <v>105</v>
      </c>
      <c r="B28" s="325"/>
      <c r="C28" s="259">
        <f>$C$11*$C$2*SUM($C$9:C9)</f>
        <v>44.800000000000011</v>
      </c>
      <c r="D28" s="259">
        <f>$C$11*$C$2*SUM($C$9:D9)-SUM($C$28:C28)</f>
        <v>0</v>
      </c>
      <c r="E28" s="259">
        <f>$C$11*$C$2*SUM($C$9:E9)-SUM($C$28:D28)</f>
        <v>6.3999999999999986</v>
      </c>
      <c r="F28" s="259">
        <f>$C$11*$C$2*SUM($C$9:F9)-SUM($C$28:E28)</f>
        <v>6.3999999999999986</v>
      </c>
      <c r="G28" s="259">
        <f>$C$11*$C$2*SUM($C$9:G9)-SUM($C$28:F28)</f>
        <v>0</v>
      </c>
      <c r="H28" s="259">
        <f>$C$11*$C$2*SUM($C$9:H9)-SUM($C$28:G28)</f>
        <v>12.799999999999997</v>
      </c>
      <c r="I28" s="259">
        <f>$C$11*$C$2*SUM($C$9:I9)-SUM($C$28:H28)</f>
        <v>6.4000000000000057</v>
      </c>
      <c r="J28" s="259">
        <f>$C$11*$C$2*SUM($C$9:J9)-SUM($C$28:I28)</f>
        <v>6.4000000000000057</v>
      </c>
      <c r="K28" s="259">
        <f>$C$11*$C$2*SUM($C$9:K9)-SUM($C$28:J28)</f>
        <v>12.799999999999997</v>
      </c>
      <c r="L28" s="259">
        <f>$C$11*$C$2*SUM($C$9:L9)-SUM($C$28:K28)</f>
        <v>6.4000000000000057</v>
      </c>
      <c r="M28" s="259">
        <f>$C$11*$C$2*SUM($C$9:M9)-SUM($C$28:L28)</f>
        <v>6.4000000000000057</v>
      </c>
      <c r="N28" s="259">
        <f>$C$11*$C$2*SUM($C$9:N9)-SUM($C$28:M28)</f>
        <v>0</v>
      </c>
      <c r="O28" s="259">
        <f>$C$11*$C$2*SUM($C$9:O9)-SUM($C$28:N28)</f>
        <v>0</v>
      </c>
      <c r="P28" s="259">
        <f>$C$11*$C$2*SUM($C$9:P9)-SUM($C$28:O28)</f>
        <v>6.4000000000000057</v>
      </c>
      <c r="Q28" s="259">
        <f>$C$11*$C$2*SUM($C$9:Q9)-SUM($C$28:P28)</f>
        <v>0</v>
      </c>
      <c r="R28" s="259">
        <f>$C$11*$C$2*SUM($C$9:R9)-SUM($C$28:Q28)</f>
        <v>0</v>
      </c>
      <c r="S28" s="259">
        <f>$C$11*$C$2*SUM($C$9:S9)-SUM($C$28:R28)</f>
        <v>0</v>
      </c>
      <c r="T28" s="259">
        <f>$C$11*$C$2*SUM($C$9:T9)-SUM($C$28:S28)</f>
        <v>0</v>
      </c>
      <c r="U28" s="259">
        <f>$C$11*$C$2*SUM($C$9:U9)-SUM($C$28:T28)</f>
        <v>0</v>
      </c>
      <c r="V28" s="259">
        <f>$C$11*$C$2*SUM($C$9:V9)-SUM($C$28:U28)</f>
        <v>0</v>
      </c>
      <c r="W28" s="259">
        <f>$C$11*$C$2*SUM($C$9:W9)-SUM($C$28:V28)</f>
        <v>0</v>
      </c>
      <c r="X28" s="259">
        <f>$C$11*$C$2*SUM($C$9:X9)-SUM($C$28:W28)</f>
        <v>0</v>
      </c>
      <c r="Y28" s="259">
        <f>$C$11*$C$2*SUM($C$9:Y9)-SUM($C$28:X28)</f>
        <v>0</v>
      </c>
      <c r="Z28" s="259">
        <f>$C$11*$C$2*SUM($C$9:Z9)-SUM($C$28:Y28)</f>
        <v>0</v>
      </c>
      <c r="AA28" s="259">
        <f>$C$11*$C$2*SUM($C$9:AA9)-SUM($C$28:Z28)</f>
        <v>0</v>
      </c>
      <c r="AB28" s="259">
        <f>$C$11*$C$2*SUM($C$9:AB9)-SUM($C$28:AA28)</f>
        <v>0</v>
      </c>
      <c r="AC28" s="259">
        <f>$C$11*$C$2*SUM($C$9:AC9)-SUM($C$28:AB28)</f>
        <v>0</v>
      </c>
      <c r="AD28" s="259">
        <f>$C$11*$C$2*SUM($C$9:AD9)-SUM($C$28:AC28)</f>
        <v>0</v>
      </c>
      <c r="AE28" s="259">
        <f>$C$11*$C$2*SUM($C$9:AE9)-SUM($C$28:AD28)</f>
        <v>0</v>
      </c>
      <c r="AF28" s="259">
        <f>$C$11*$C$2*SUM($C$9:AF9)-SUM($C$28:AE28)</f>
        <v>0</v>
      </c>
      <c r="AG28" s="259">
        <f>$C$11*$C$2*SUM($C$9:AG9)-SUM($C$28:AF28)</f>
        <v>0</v>
      </c>
      <c r="AH28" s="259">
        <f>$C$11*$C$2*SUM($C$9:AH9)-SUM($C$28:AG28)</f>
        <v>0</v>
      </c>
      <c r="AI28" s="259">
        <f>$C$11*$C$2*SUM($C$9:AI9)-SUM($C$28:AH28)</f>
        <v>0</v>
      </c>
      <c r="AJ28" s="259">
        <f>$C$11*$C$2*SUM($C$9:AJ9)-SUM($C$28:AI28)</f>
        <v>0</v>
      </c>
      <c r="AK28" s="259">
        <f>$C$11*$C$2*SUM($C$9:AK9)-SUM($C$28:AJ28)</f>
        <v>0</v>
      </c>
      <c r="AL28" s="259">
        <f>$C$11*$C$2*SUM($C$9:AL9)-SUM($C$28:AK28)</f>
        <v>0</v>
      </c>
      <c r="AM28" s="259">
        <f>$C$11*$C$2*SUM($C$9:AM9)-SUM($C$28:AL28)</f>
        <v>0</v>
      </c>
      <c r="AN28" s="259">
        <f>$C$11*$C$2*SUM($C$9:AN9)-SUM($C$28:AM28)</f>
        <v>0</v>
      </c>
      <c r="AO28" s="259">
        <f>$C$11*$C$2*SUM($C$9:AO9)-SUM($C$28:AN28)</f>
        <v>0</v>
      </c>
      <c r="AP28" s="259">
        <f>$C$11*$C$2*SUM($C$9:AP9)-SUM($C$28:AO28)</f>
        <v>0</v>
      </c>
      <c r="AQ28" s="259">
        <f>$C$11*$C$2*SUM($C$9:AQ9)-SUM($C$28:AP28)</f>
        <v>0</v>
      </c>
      <c r="AR28" s="259">
        <f>$C$11*$C$2*SUM($C$9:AR9)-SUM($C$28:AQ28)</f>
        <v>0</v>
      </c>
      <c r="AS28" s="259">
        <f>$C$11*$C$2*SUM($C$9:AS9)-SUM($C$28:AR28)</f>
        <v>0</v>
      </c>
      <c r="AT28" s="259">
        <f>$C$11*$C$2*SUM($C$9:AT9)-SUM($C$28:AS28)</f>
        <v>0</v>
      </c>
      <c r="AU28" s="259">
        <f>$C$11*$C$2*SUM($C$9:AU9)-SUM($C$28:AT28)</f>
        <v>0</v>
      </c>
      <c r="AV28" s="259">
        <f>$C$11*$C$2*SUM($C$9:AV9)-SUM($C$28:AU28)</f>
        <v>0</v>
      </c>
      <c r="AW28" s="259">
        <f>$C$11*$C$2*SUM($C$9:AW9)-SUM($C$28:AV28)</f>
        <v>0</v>
      </c>
      <c r="AX28" s="259">
        <f>$C$11*$C$2*SUM($C$9:AX9)-SUM($C$28:AW28)</f>
        <v>0</v>
      </c>
      <c r="AY28" s="259">
        <f>$C$11*$C$2*SUM($C$9:AY9)-SUM($C$28:AX28)</f>
        <v>0</v>
      </c>
      <c r="AZ28" s="259">
        <f>$C$11*$C$2*SUM($C$9:AZ9)-SUM($C$28:AY28)</f>
        <v>0</v>
      </c>
    </row>
    <row r="29" spans="1:16384" s="256" customFormat="1" hidden="1" outlineLevel="1">
      <c r="A29" s="267" t="s">
        <v>106</v>
      </c>
      <c r="B29" s="325"/>
      <c r="C29" s="260"/>
      <c r="D29" s="259">
        <f>$D$11*$C$2*SUM($C$9:D9)</f>
        <v>106.40000000000003</v>
      </c>
      <c r="E29" s="259">
        <f>$D$11*$C$2*SUM($C$9:E9)-SUM($D$29:D29)</f>
        <v>15.199999999999989</v>
      </c>
      <c r="F29" s="259">
        <f>$D$11*$C$2*SUM($C$9:F9)-SUM($D$29:E29)</f>
        <v>15.199999999999989</v>
      </c>
      <c r="G29" s="259">
        <f>$D$11*$C$2*SUM($C$9:G9)-SUM($D$29:F29)</f>
        <v>0</v>
      </c>
      <c r="H29" s="259">
        <f>$D$11*$C$2*SUM($C$9:H9)-SUM($D$29:G29)</f>
        <v>30.400000000000006</v>
      </c>
      <c r="I29" s="259">
        <f>$D$11*$C$2*SUM($C$9:I9)-SUM($D$29:H29)</f>
        <v>15.200000000000017</v>
      </c>
      <c r="J29" s="259">
        <f>$D$11*$C$2*SUM($C$9:J9)-SUM($D$29:I29)</f>
        <v>15.200000000000017</v>
      </c>
      <c r="K29" s="259">
        <f>$D$11*$C$2*SUM($C$9:K9)-SUM($D$29:J29)</f>
        <v>30.399999999999977</v>
      </c>
      <c r="L29" s="259">
        <f>$D$11*$C$2*SUM($C$9:L9)-SUM($D$29:K29)</f>
        <v>15.200000000000017</v>
      </c>
      <c r="M29" s="259">
        <f>$D$11*$C$2*SUM($C$9:M9)-SUM($D$29:L29)</f>
        <v>15.199999999999989</v>
      </c>
      <c r="N29" s="259">
        <f>$D$11*$C$2*SUM($C$9:N9)-SUM($D$29:M29)</f>
        <v>0</v>
      </c>
      <c r="O29" s="259">
        <f>$D$11*$C$2*SUM($C$9:O9)-SUM($D$29:N29)</f>
        <v>0</v>
      </c>
      <c r="P29" s="259">
        <f>$D$11*$C$2*SUM($C$9:P9)-SUM($D$29:O29)</f>
        <v>15.200000000000045</v>
      </c>
      <c r="Q29" s="259">
        <f>$D$11*$C$2*SUM($C$9:Q9)-SUM($D$29:P29)</f>
        <v>0</v>
      </c>
      <c r="R29" s="259">
        <f>$D$11*$C$2*SUM($C$9:R9)-SUM($D$29:Q29)</f>
        <v>0</v>
      </c>
      <c r="S29" s="259">
        <f>$D$11*$C$2*SUM($C$9:S9)-SUM($D$29:R29)</f>
        <v>0</v>
      </c>
      <c r="T29" s="259">
        <f>$D$11*$C$2*SUM($C$9:T9)-SUM($D$29:S29)</f>
        <v>0</v>
      </c>
      <c r="U29" s="259">
        <f>$D$11*$C$2*SUM($C$9:U9)-SUM($D$29:T29)</f>
        <v>0</v>
      </c>
      <c r="V29" s="259">
        <f>$D$11*$C$2*SUM($C$9:V9)-SUM($D$29:U29)</f>
        <v>0</v>
      </c>
      <c r="W29" s="259">
        <f>$D$11*$C$2*SUM($C$9:W9)-SUM($D$29:V29)</f>
        <v>0</v>
      </c>
      <c r="X29" s="259">
        <f>$D$11*$C$2*SUM($C$9:X9)-SUM($D$29:W29)</f>
        <v>0</v>
      </c>
      <c r="Y29" s="259">
        <f>$D$11*$C$2*SUM($C$9:Y9)-SUM($D$29:X29)</f>
        <v>0</v>
      </c>
      <c r="Z29" s="259">
        <f>$D$11*$C$2*SUM($C$9:Z9)-SUM($D$29:Y29)</f>
        <v>0</v>
      </c>
      <c r="AA29" s="259">
        <f>$D$11*$C$2*SUM($C$9:AA9)-SUM($D$29:Z29)</f>
        <v>0</v>
      </c>
      <c r="AB29" s="259">
        <f>$D$11*$C$2*SUM($C$9:AB9)-SUM($D$29:AA29)</f>
        <v>0</v>
      </c>
      <c r="AC29" s="259">
        <f>$D$11*$C$2*SUM($C$9:AC9)-SUM($D$29:AB29)</f>
        <v>0</v>
      </c>
      <c r="AD29" s="259">
        <f>$D$11*$C$2*SUM($C$9:AD9)-SUM($D$29:AC29)</f>
        <v>0</v>
      </c>
      <c r="AE29" s="259">
        <f>$D$11*$C$2*SUM($C$9:AE9)-SUM($D$29:AD29)</f>
        <v>0</v>
      </c>
      <c r="AF29" s="259">
        <f>$D$11*$C$2*SUM($C$9:AF9)-SUM($D$29:AE29)</f>
        <v>0</v>
      </c>
      <c r="AG29" s="259">
        <f>$D$11*$C$2*SUM($C$9:AG9)-SUM($D$29:AF29)</f>
        <v>0</v>
      </c>
      <c r="AH29" s="259">
        <f>$D$11*$C$2*SUM($C$9:AH9)-SUM($D$29:AG29)</f>
        <v>0</v>
      </c>
      <c r="AI29" s="259">
        <f>$D$11*$C$2*SUM($C$9:AI9)-SUM($D$29:AH29)</f>
        <v>0</v>
      </c>
      <c r="AJ29" s="259">
        <f>$D$11*$C$2*SUM($C$9:AJ9)-SUM($D$29:AI29)</f>
        <v>0</v>
      </c>
      <c r="AK29" s="259">
        <f>$D$11*$C$2*SUM($C$9:AK9)-SUM($D$29:AJ29)</f>
        <v>0</v>
      </c>
      <c r="AL29" s="259">
        <f>$D$11*$C$2*SUM($C$9:AL9)-SUM($D$29:AK29)</f>
        <v>0</v>
      </c>
      <c r="AM29" s="259">
        <f>$D$11*$C$2*SUM($C$9:AM9)-SUM($D$29:AL29)</f>
        <v>0</v>
      </c>
      <c r="AN29" s="259">
        <f>$D$11*$C$2*SUM($C$9:AN9)-SUM($D$29:AM29)</f>
        <v>0</v>
      </c>
      <c r="AO29" s="259">
        <f>$D$11*$C$2*SUM($C$9:AO9)-SUM($D$29:AN29)</f>
        <v>0</v>
      </c>
      <c r="AP29" s="259">
        <f>$D$11*$C$2*SUM($C$9:AP9)-SUM($D$29:AO29)</f>
        <v>0</v>
      </c>
      <c r="AQ29" s="259">
        <f>$D$11*$C$2*SUM($C$9:AQ9)-SUM($D$29:AP29)</f>
        <v>0</v>
      </c>
      <c r="AR29" s="259">
        <f>$D$11*$C$2*SUM($C$9:AR9)-SUM($D$29:AQ29)</f>
        <v>0</v>
      </c>
      <c r="AS29" s="259">
        <f>$D$11*$C$2*SUM($C$9:AS9)-SUM($D$29:AR29)</f>
        <v>0</v>
      </c>
      <c r="AT29" s="259">
        <f>$D$11*$C$2*SUM($C$9:AT9)-SUM($D$29:AS29)</f>
        <v>0</v>
      </c>
      <c r="AU29" s="259">
        <f>$D$11*$C$2*SUM($C$9:AU9)-SUM($D$29:AT29)</f>
        <v>0</v>
      </c>
      <c r="AV29" s="259">
        <f>$D$11*$C$2*SUM($C$9:AV9)-SUM($D$29:AU29)</f>
        <v>0</v>
      </c>
      <c r="AW29" s="259">
        <f>$D$11*$C$2*SUM($C$9:AW9)-SUM($D$29:AV29)</f>
        <v>0</v>
      </c>
      <c r="AX29" s="259">
        <f>$D$11*$C$2*SUM($C$9:AX9)-SUM($D$29:AW29)</f>
        <v>0</v>
      </c>
      <c r="AY29" s="259">
        <f>$D$11*$C$2*SUM($C$9:AY9)-SUM($D$29:AX29)</f>
        <v>0</v>
      </c>
      <c r="AZ29" s="259">
        <f>$D$11*$C$2*SUM($C$9:AZ9)-SUM($D$29:AY29)</f>
        <v>0</v>
      </c>
    </row>
    <row r="30" spans="1:16384" s="257" customFormat="1" hidden="1" outlineLevel="1">
      <c r="A30" s="158" t="s">
        <v>107</v>
      </c>
      <c r="B30" s="304"/>
      <c r="C30" s="255"/>
      <c r="D30" s="255"/>
      <c r="E30" s="255">
        <f>$E$11*$C$2*SUM($C$9:E9)</f>
        <v>177.60000000000002</v>
      </c>
      <c r="F30" s="255">
        <f>$E$11*$C$2*SUM($C$9:F9)-SUM($E$30:E30)</f>
        <v>22.200000000000017</v>
      </c>
      <c r="G30" s="255">
        <f>$E$11*$C$2*SUM($C$9:G9)-SUM($E$30:F30)</f>
        <v>0</v>
      </c>
      <c r="H30" s="255">
        <f>$E$11*$C$2*SUM($C$9:H9)-SUM($E$30:G30)</f>
        <v>44.399999999999977</v>
      </c>
      <c r="I30" s="255">
        <f>$E$11*$C$2*SUM($C$9:I9)-SUM($E$30:H30)</f>
        <v>22.200000000000017</v>
      </c>
      <c r="J30" s="255">
        <f>$E$11*$C$2*SUM($C$9:J9)-SUM($E$30:I30)</f>
        <v>22.200000000000045</v>
      </c>
      <c r="K30" s="255">
        <f>$E$11*$C$2*SUM($C$9:K9)-SUM($E$30:J30)</f>
        <v>44.399999999999977</v>
      </c>
      <c r="L30" s="255">
        <f>$E$11*$C$2*SUM($C$9:L9)-SUM($E$30:K30)</f>
        <v>22.199999999999989</v>
      </c>
      <c r="M30" s="255">
        <f>$E$11*$C$2*SUM($C$9:M9)-SUM($E$30:L30)</f>
        <v>22.200000000000045</v>
      </c>
      <c r="N30" s="255">
        <f>$E$11*$C$2*SUM($C$9:N9)-SUM($E$30:M30)</f>
        <v>0</v>
      </c>
      <c r="O30" s="255">
        <f>$E$11*$C$2*SUM($C$9:O9)-SUM($E$30:N30)</f>
        <v>0</v>
      </c>
      <c r="P30" s="255">
        <f>$E$11*$C$2*SUM($C$9:P9)-SUM($E$30:O30)</f>
        <v>22.200000000000045</v>
      </c>
      <c r="Q30" s="255">
        <f>$E$11*$C$2*SUM($C$9:Q9)-SUM($E$30:P30)</f>
        <v>0</v>
      </c>
      <c r="R30" s="255">
        <f>$E$11*$C$2*SUM($C$9:R9)-SUM($E$30:Q30)</f>
        <v>0</v>
      </c>
      <c r="S30" s="255">
        <f>$E$11*$C$2*SUM($C$9:S9)-SUM($E$30:R30)</f>
        <v>0</v>
      </c>
      <c r="T30" s="255">
        <f>$E$11*$C$2*SUM($C$9:T9)-SUM($E$30:S30)</f>
        <v>0</v>
      </c>
      <c r="U30" s="255">
        <f>$E$11*$C$2*SUM($C$9:U9)-SUM($E$30:T30)</f>
        <v>0</v>
      </c>
      <c r="V30" s="255">
        <f>$E$11*$C$2*SUM($C$9:V9)-SUM($E$30:U30)</f>
        <v>0</v>
      </c>
      <c r="W30" s="255">
        <f>$E$11*$C$2*SUM($C$9:W9)-SUM($E$30:V30)</f>
        <v>0</v>
      </c>
      <c r="X30" s="255">
        <f>$E$11*$C$2*SUM($C$9:X9)-SUM($E$30:W30)</f>
        <v>0</v>
      </c>
      <c r="Y30" s="255">
        <f>$E$11*$C$2*SUM($C$9:Y9)-SUM($E$30:X30)</f>
        <v>0</v>
      </c>
      <c r="Z30" s="255">
        <f>$E$11*$C$2*SUM($C$9:Z9)-SUM($E$30:Y30)</f>
        <v>0</v>
      </c>
      <c r="AA30" s="255">
        <f>$E$11*$C$2*SUM($C$9:AA9)-SUM($E$30:Z30)</f>
        <v>0</v>
      </c>
      <c r="AB30" s="255">
        <f>$E$11*$C$2*SUM($C$9:AB9)-SUM($E$30:AA30)</f>
        <v>0</v>
      </c>
      <c r="AC30" s="255">
        <f>$E$11*$C$2*SUM($C$9:AC9)-SUM($E$30:AB30)</f>
        <v>0</v>
      </c>
      <c r="AD30" s="255">
        <f>$E$11*$C$2*SUM($C$9:AD9)-SUM($E$30:AC30)</f>
        <v>0</v>
      </c>
      <c r="AE30" s="255">
        <f>$E$11*$C$2*SUM($C$9:AE9)-SUM($E$30:AD30)</f>
        <v>0</v>
      </c>
      <c r="AF30" s="255">
        <f>$E$11*$C$2*SUM($C$9:AF9)-SUM($E$30:AE30)</f>
        <v>0</v>
      </c>
      <c r="AG30" s="255">
        <f>$E$11*$C$2*SUM($C$9:AG9)-SUM($E$30:AF30)</f>
        <v>0</v>
      </c>
      <c r="AH30" s="255">
        <f>$E$11*$C$2*SUM($C$9:AH9)-SUM($E$30:AG30)</f>
        <v>0</v>
      </c>
      <c r="AI30" s="255">
        <f>$E$11*$C$2*SUM($C$9:AI9)-SUM($E$30:AH30)</f>
        <v>0</v>
      </c>
      <c r="AJ30" s="255">
        <f>$E$11*$C$2*SUM($C$9:AJ9)-SUM($E$30:AI30)</f>
        <v>0</v>
      </c>
      <c r="AK30" s="255">
        <f>$E$11*$C$2*SUM($C$9:AK9)-SUM($E$30:AJ30)</f>
        <v>0</v>
      </c>
      <c r="AL30" s="255">
        <f>$E$11*$C$2*SUM($C$9:AL9)-SUM($E$30:AK30)</f>
        <v>0</v>
      </c>
      <c r="AM30" s="255">
        <f>$E$11*$C$2*SUM($C$9:AM9)-SUM($E$30:AL30)</f>
        <v>0</v>
      </c>
      <c r="AN30" s="255">
        <f>$E$11*$C$2*SUM($C$9:AN9)-SUM($E$30:AM30)</f>
        <v>0</v>
      </c>
      <c r="AO30" s="255">
        <f>$E$11*$C$2*SUM($C$9:AO9)-SUM($E$30:AN30)</f>
        <v>0</v>
      </c>
      <c r="AP30" s="255">
        <f>$E$11*$C$2*SUM($C$9:AP9)-SUM($E$30:AO30)</f>
        <v>0</v>
      </c>
      <c r="AQ30" s="255">
        <f>$E$11*$C$2*SUM($C$9:AQ9)-SUM($E$30:AP30)</f>
        <v>0</v>
      </c>
      <c r="AR30" s="255">
        <f>$E$11*$C$2*SUM($C$9:AR9)-SUM($E$30:AQ30)</f>
        <v>0</v>
      </c>
      <c r="AS30" s="255">
        <f>$E$11*$C$2*SUM($C$9:AS9)-SUM($E$30:AR30)</f>
        <v>0</v>
      </c>
      <c r="AT30" s="255">
        <f>$E$11*$C$2*SUM($C$9:AT9)-SUM($E$30:AS30)</f>
        <v>0</v>
      </c>
      <c r="AU30" s="255">
        <f>$E$11*$C$2*SUM($C$9:AU9)-SUM($E$30:AT30)</f>
        <v>0</v>
      </c>
      <c r="AV30" s="255">
        <f>$E$11*$C$2*SUM($C$9:AV9)-SUM($E$30:AU30)</f>
        <v>0</v>
      </c>
      <c r="AW30" s="255">
        <f>$E$11*$C$2*SUM($C$9:AW9)-SUM($E$30:AV30)</f>
        <v>0</v>
      </c>
      <c r="AX30" s="255">
        <f>$E$11*$C$2*SUM($C$9:AX9)-SUM($E$30:AW30)</f>
        <v>0</v>
      </c>
      <c r="AY30" s="255">
        <f>$E$11*$C$2*SUM($C$9:AY9)-SUM($E$30:AX30)</f>
        <v>0</v>
      </c>
      <c r="AZ30" s="255">
        <f>$E$11*$C$2*SUM($C$9:AZ9)-SUM($E$30:AY30)</f>
        <v>0</v>
      </c>
    </row>
    <row r="31" spans="1:16384" s="257" customFormat="1" hidden="1" outlineLevel="1">
      <c r="A31" s="267" t="s">
        <v>108</v>
      </c>
      <c r="B31" s="304"/>
      <c r="C31" s="255"/>
      <c r="D31" s="255"/>
      <c r="E31" s="255"/>
      <c r="F31" s="255">
        <f>$F$11*$C$2*SUM($C$9:F9)</f>
        <v>245.70000000000005</v>
      </c>
      <c r="G31" s="255">
        <f>$F$11*$C$2*SUM($C$9:G9)-SUM($F$31:F31)</f>
        <v>0</v>
      </c>
      <c r="H31" s="255">
        <f>$F$11*$C$2*SUM($C$9:H9)-SUM($F$31:G31)</f>
        <v>54.599999999999966</v>
      </c>
      <c r="I31" s="255">
        <f>$F$11*$C$2*SUM($C$9:I9)-SUM($F$31:H31)</f>
        <v>27.300000000000011</v>
      </c>
      <c r="J31" s="255">
        <f>$F$11*$C$2*SUM($C$9:J9)-SUM($F$31:I31)</f>
        <v>27.300000000000068</v>
      </c>
      <c r="K31" s="255">
        <f>$F$11*$C$2*SUM($C$9:K9)-SUM($F$31:J31)</f>
        <v>54.599999999999966</v>
      </c>
      <c r="L31" s="255">
        <f>$F$11*$C$2*SUM($C$9:L9)-SUM($F$31:K31)</f>
        <v>27.300000000000011</v>
      </c>
      <c r="M31" s="255">
        <f>$F$11*$C$2*SUM($C$9:M9)-SUM($F$31:L31)</f>
        <v>27.300000000000068</v>
      </c>
      <c r="N31" s="255">
        <f>$F$11*$C$2*SUM($C$9:N9)-SUM($F$31:M31)</f>
        <v>0</v>
      </c>
      <c r="O31" s="255">
        <f>$F$11*$C$2*SUM($C$9:O9)-SUM($F$31:N31)</f>
        <v>0</v>
      </c>
      <c r="P31" s="255">
        <f>$F$11*$C$2*SUM($C$9:P9)-SUM($F$31:O31)</f>
        <v>27.300000000000011</v>
      </c>
      <c r="Q31" s="255">
        <f>$F$11*$C$2*SUM($C$9:Q9)-SUM($F$31:P31)</f>
        <v>0</v>
      </c>
      <c r="R31" s="255">
        <f>$F$11*$C$2*SUM($C$9:R9)-SUM($F$31:Q31)</f>
        <v>0</v>
      </c>
      <c r="S31" s="255">
        <f>$F$11*$C$2*SUM($C$9:S9)-SUM($F$31:R31)</f>
        <v>0</v>
      </c>
      <c r="T31" s="255">
        <f>$F$11*$C$2*SUM($C$9:T9)-SUM($F$31:S31)</f>
        <v>0</v>
      </c>
      <c r="U31" s="255">
        <f>$F$11*$C$2*SUM($C$9:U9)-SUM($F$31:T31)</f>
        <v>0</v>
      </c>
      <c r="V31" s="255">
        <f>$F$11*$C$2*SUM($C$9:V9)-SUM($F$31:U31)</f>
        <v>0</v>
      </c>
      <c r="W31" s="255">
        <f>$F$11*$C$2*SUM($C$9:W9)-SUM($F$31:V31)</f>
        <v>0</v>
      </c>
      <c r="X31" s="255">
        <f>$F$11*$C$2*SUM($C$9:X9)-SUM($F$31:W31)</f>
        <v>0</v>
      </c>
      <c r="Y31" s="255">
        <f>$F$11*$C$2*SUM($C$9:Y9)-SUM($F$31:X31)</f>
        <v>0</v>
      </c>
      <c r="Z31" s="255">
        <f>$F$11*$C$2*SUM($C$9:Z9)-SUM($F$31:Y31)</f>
        <v>0</v>
      </c>
      <c r="AA31" s="255">
        <f>$F$11*$C$2*SUM($C$9:AA9)-SUM($F$31:Z31)</f>
        <v>0</v>
      </c>
      <c r="AB31" s="255">
        <f>$F$11*$C$2*SUM($C$9:AB9)-SUM($F$31:AA31)</f>
        <v>0</v>
      </c>
      <c r="AC31" s="255">
        <f>$F$11*$C$2*SUM($C$9:AC9)-SUM($F$31:AB31)</f>
        <v>0</v>
      </c>
      <c r="AD31" s="255">
        <f>$F$11*$C$2*SUM($C$9:AD9)-SUM($F$31:AC31)</f>
        <v>0</v>
      </c>
      <c r="AE31" s="255">
        <f>$F$11*$C$2*SUM($C$9:AE9)-SUM($F$31:AD31)</f>
        <v>0</v>
      </c>
      <c r="AF31" s="255">
        <f>$F$11*$C$2*SUM($C$9:AF9)-SUM($F$31:AE31)</f>
        <v>0</v>
      </c>
      <c r="AG31" s="255">
        <f>$F$11*$C$2*SUM($C$9:AG9)-SUM($F$31:AF31)</f>
        <v>0</v>
      </c>
      <c r="AH31" s="255">
        <f>$F$11*$C$2*SUM($C$9:AH9)-SUM($F$31:AG31)</f>
        <v>0</v>
      </c>
      <c r="AI31" s="255">
        <f>$F$11*$C$2*SUM($C$9:AI9)-SUM($F$31:AH31)</f>
        <v>0</v>
      </c>
      <c r="AJ31" s="255">
        <f>$F$11*$C$2*SUM($C$9:AJ9)-SUM($F$31:AI31)</f>
        <v>0</v>
      </c>
      <c r="AK31" s="255">
        <f>$F$11*$C$2*SUM($C$9:AK9)-SUM($F$31:AJ31)</f>
        <v>0</v>
      </c>
      <c r="AL31" s="255">
        <f>$F$11*$C$2*SUM($C$9:AL9)-SUM($F$31:AK31)</f>
        <v>0</v>
      </c>
      <c r="AM31" s="255">
        <f>$F$11*$C$2*SUM($C$9:AM9)-SUM($F$31:AL31)</f>
        <v>0</v>
      </c>
      <c r="AN31" s="255">
        <f>$F$11*$C$2*SUM($C$9:AN9)-SUM($F$31:AM31)</f>
        <v>0</v>
      </c>
      <c r="AO31" s="255">
        <f>$F$11*$C$2*SUM($C$9:AO9)-SUM($F$31:AN31)</f>
        <v>0</v>
      </c>
      <c r="AP31" s="255">
        <f>$F$11*$C$2*SUM($C$9:AP9)-SUM($F$31:AO31)</f>
        <v>0</v>
      </c>
      <c r="AQ31" s="255">
        <f>$F$11*$C$2*SUM($C$9:AQ9)-SUM($F$31:AP31)</f>
        <v>0</v>
      </c>
      <c r="AR31" s="255">
        <f>$F$11*$C$2*SUM($C$9:AR9)-SUM($F$31:AQ31)</f>
        <v>0</v>
      </c>
      <c r="AS31" s="255">
        <f>$F$11*$C$2*SUM($C$9:AS9)-SUM($F$31:AR31)</f>
        <v>0</v>
      </c>
      <c r="AT31" s="255">
        <f>$F$11*$C$2*SUM($C$9:AT9)-SUM($F$31:AS31)</f>
        <v>0</v>
      </c>
      <c r="AU31" s="255">
        <f>$F$11*$C$2*SUM($C$9:AU9)-SUM($F$31:AT31)</f>
        <v>0</v>
      </c>
      <c r="AV31" s="255">
        <f>$F$11*$C$2*SUM($C$9:AV9)-SUM($F$31:AU31)</f>
        <v>0</v>
      </c>
      <c r="AW31" s="255">
        <f>$F$11*$C$2*SUM($C$9:AW9)-SUM($F$31:AV31)</f>
        <v>0</v>
      </c>
      <c r="AX31" s="255">
        <f>$F$11*$C$2*SUM($C$9:AX9)-SUM($F$31:AW31)</f>
        <v>0</v>
      </c>
      <c r="AY31" s="255">
        <f>$F$11*$C$2*SUM($C$9:AY9)-SUM($F$31:AX31)</f>
        <v>0</v>
      </c>
      <c r="AZ31" s="255">
        <f>$F$11*$C$2*SUM($C$9:AZ9)-SUM($F$31:AY31)</f>
        <v>0</v>
      </c>
    </row>
    <row r="32" spans="1:16384" s="257" customFormat="1" hidden="1" outlineLevel="1">
      <c r="A32" s="158" t="s">
        <v>109</v>
      </c>
      <c r="B32" s="304"/>
      <c r="C32" s="255"/>
      <c r="D32" s="255"/>
      <c r="E32" s="255"/>
      <c r="F32" s="255"/>
      <c r="G32" s="255">
        <f>$G$11*$C$2*SUM($C$9:G9)</f>
        <v>265.50000000000006</v>
      </c>
      <c r="H32" s="255">
        <f>$G$11*$C$2*SUM($C$9:H9)-SUM($G$32:G32)</f>
        <v>58.999999999999943</v>
      </c>
      <c r="I32" s="255">
        <f>$G$11*$C$2*SUM($C$9:I9)-SUM($G$32:H32)</f>
        <v>29.500000000000057</v>
      </c>
      <c r="J32" s="255">
        <f>$G$11*$C$2*SUM($C$9:J9)-SUM($G$32:I32)</f>
        <v>29.5</v>
      </c>
      <c r="K32" s="255">
        <f>$G$11*$C$2*SUM($C$9:K9)-SUM($G$32:J32)</f>
        <v>59</v>
      </c>
      <c r="L32" s="255">
        <f>$G$11*$C$2*SUM($C$9:L9)-SUM($G$32:K32)</f>
        <v>29.500000000000057</v>
      </c>
      <c r="M32" s="255">
        <f>$G$11*$C$2*SUM($C$9:M9)-SUM($G$32:L32)</f>
        <v>29.5</v>
      </c>
      <c r="N32" s="255">
        <f>$G$11*$C$2*SUM($C$9:N9)-SUM($G$32:M32)</f>
        <v>0</v>
      </c>
      <c r="O32" s="255">
        <f>$G$11*$C$2*SUM($C$9:O9)-SUM($G$32:N32)</f>
        <v>0</v>
      </c>
      <c r="P32" s="255">
        <f>$G$11*$C$2*SUM($C$9:P9)-SUM($G$32:O32)</f>
        <v>29.5</v>
      </c>
      <c r="Q32" s="255">
        <f>$G$11*$C$2*SUM($C$9:Q9)-SUM($G$32:P32)</f>
        <v>0</v>
      </c>
      <c r="R32" s="255">
        <f>$G$11*$C$2*SUM($C$9:R9)-SUM($G$32:Q32)</f>
        <v>0</v>
      </c>
      <c r="S32" s="255">
        <f>$G$11*$C$2*SUM($C$9:S9)-SUM($G$32:R32)</f>
        <v>0</v>
      </c>
      <c r="T32" s="255">
        <f>$G$11*$C$2*SUM($C$9:T9)-SUM($G$32:S32)</f>
        <v>0</v>
      </c>
      <c r="U32" s="255">
        <f>$G$11*$C$2*SUM($C$9:U9)-SUM($G$32:T32)</f>
        <v>0</v>
      </c>
      <c r="V32" s="255">
        <f>$G$11*$C$2*SUM($C$9:V9)-SUM($G$32:U32)</f>
        <v>0</v>
      </c>
      <c r="W32" s="255">
        <f>$G$11*$C$2*SUM($C$9:W9)-SUM($G$32:V32)</f>
        <v>0</v>
      </c>
      <c r="X32" s="255">
        <f>$G$11*$C$2*SUM($C$9:X9)-SUM($G$32:W32)</f>
        <v>0</v>
      </c>
      <c r="Y32" s="255">
        <f>$G$11*$C$2*SUM($C$9:Y9)-SUM($G$32:X32)</f>
        <v>0</v>
      </c>
      <c r="Z32" s="255">
        <f>$G$11*$C$2*SUM($C$9:Z9)-SUM($G$32:Y32)</f>
        <v>0</v>
      </c>
      <c r="AA32" s="255">
        <f>$G$11*$C$2*SUM($C$9:AA9)-SUM($G$32:Z32)</f>
        <v>0</v>
      </c>
      <c r="AB32" s="255">
        <f>$G$11*$C$2*SUM($C$9:AB9)-SUM($G$32:AA32)</f>
        <v>0</v>
      </c>
      <c r="AC32" s="255">
        <f>$G$11*$C$2*SUM($C$9:AC9)-SUM($G$32:AB32)</f>
        <v>0</v>
      </c>
      <c r="AD32" s="255">
        <f>$G$11*$C$2*SUM($C$9:AD9)-SUM($G$32:AC32)</f>
        <v>0</v>
      </c>
      <c r="AE32" s="255">
        <f>$G$11*$C$2*SUM($C$9:AE9)-SUM($G$32:AD32)</f>
        <v>0</v>
      </c>
      <c r="AF32" s="255">
        <f>$G$11*$C$2*SUM($C$9:AF9)-SUM($G$32:AE32)</f>
        <v>0</v>
      </c>
      <c r="AG32" s="255">
        <f>$G$11*$C$2*SUM($C$9:AG9)-SUM($G$32:AF32)</f>
        <v>0</v>
      </c>
      <c r="AH32" s="255">
        <f>$G$11*$C$2*SUM($C$9:AH9)-SUM($G$32:AG32)</f>
        <v>0</v>
      </c>
      <c r="AI32" s="255">
        <f>$G$11*$C$2*SUM($C$9:AI9)-SUM($G$32:AH32)</f>
        <v>0</v>
      </c>
      <c r="AJ32" s="255">
        <f>$G$11*$C$2*SUM($C$9:AJ9)-SUM($G$32:AI32)</f>
        <v>0</v>
      </c>
      <c r="AK32" s="255">
        <f>$G$11*$C$2*SUM($C$9:AK9)-SUM($G$32:AJ32)</f>
        <v>0</v>
      </c>
      <c r="AL32" s="255">
        <f>$G$11*$C$2*SUM($C$9:AL9)-SUM($G$32:AK32)</f>
        <v>0</v>
      </c>
      <c r="AM32" s="255">
        <f>$G$11*$C$2*SUM($C$9:AM9)-SUM($G$32:AL32)</f>
        <v>0</v>
      </c>
      <c r="AN32" s="255">
        <f>$G$11*$C$2*SUM($C$9:AN9)-SUM($G$32:AM32)</f>
        <v>0</v>
      </c>
      <c r="AO32" s="255">
        <f>$G$11*$C$2*SUM($C$9:AO9)-SUM($G$32:AN32)</f>
        <v>0</v>
      </c>
      <c r="AP32" s="255">
        <f>$G$11*$C$2*SUM($C$9:AP9)-SUM($G$32:AO32)</f>
        <v>0</v>
      </c>
      <c r="AQ32" s="255">
        <f>$G$11*$C$2*SUM($C$9:AQ9)-SUM($G$32:AP32)</f>
        <v>0</v>
      </c>
      <c r="AR32" s="255">
        <f>$G$11*$C$2*SUM($C$9:AR9)-SUM($G$32:AQ32)</f>
        <v>0</v>
      </c>
      <c r="AS32" s="255">
        <f>$G$11*$C$2*SUM($C$9:AS9)-SUM($G$32:AR32)</f>
        <v>0</v>
      </c>
      <c r="AT32" s="255">
        <f>$G$11*$C$2*SUM($C$9:AT9)-SUM($G$32:AS32)</f>
        <v>0</v>
      </c>
      <c r="AU32" s="255">
        <f>$G$11*$C$2*SUM($C$9:AU9)-SUM($G$32:AT32)</f>
        <v>0</v>
      </c>
      <c r="AV32" s="255">
        <f>$G$11*$C$2*SUM($C$9:AV9)-SUM($G$32:AU32)</f>
        <v>0</v>
      </c>
      <c r="AW32" s="255">
        <f>$G$11*$C$2*SUM($C$9:AW9)-SUM($G$32:AV32)</f>
        <v>0</v>
      </c>
      <c r="AX32" s="255">
        <f>$G$11*$C$2*SUM($C$9:AX9)-SUM($G$32:AW32)</f>
        <v>0</v>
      </c>
      <c r="AY32" s="255">
        <f>$G$11*$C$2*SUM($C$9:AY9)-SUM($G$32:AX32)</f>
        <v>0</v>
      </c>
      <c r="AZ32" s="255">
        <f>$G$11*$C$2*SUM($C$9:AZ9)-SUM($G$32:AY32)</f>
        <v>0</v>
      </c>
    </row>
    <row r="33" spans="1:52" s="257" customFormat="1" hidden="1" outlineLevel="1">
      <c r="A33" s="267" t="s">
        <v>110</v>
      </c>
      <c r="B33" s="304"/>
      <c r="C33" s="255"/>
      <c r="D33" s="255"/>
      <c r="E33" s="255"/>
      <c r="F33" s="255"/>
      <c r="G33" s="255"/>
      <c r="H33" s="255">
        <f>$H$11*$C$2*SUM($C$9:H9)</f>
        <v>313.5</v>
      </c>
      <c r="I33" s="255">
        <f>$H$11*$C$2*SUM($C$9:I9)-SUM($H$33:H33)</f>
        <v>28.500000000000057</v>
      </c>
      <c r="J33" s="255">
        <f>$H$11*$C$2*SUM($C$9:J9)-SUM($H$33:I33)</f>
        <v>28.5</v>
      </c>
      <c r="K33" s="255">
        <f>$H$11*$C$2*SUM($C$9:K9)-SUM($H$33:J33)</f>
        <v>57</v>
      </c>
      <c r="L33" s="255">
        <f>$H$11*$C$2*SUM($C$9:L9)-SUM($H$33:K33)</f>
        <v>28.500000000000057</v>
      </c>
      <c r="M33" s="255">
        <f>$H$11*$C$2*SUM($C$9:M9)-SUM($H$33:L33)</f>
        <v>28.5</v>
      </c>
      <c r="N33" s="255">
        <f>$H$11*$C$2*SUM($C$9:N9)-SUM($H$33:M33)</f>
        <v>0</v>
      </c>
      <c r="O33" s="255">
        <f>$H$11*$C$2*SUM($C$9:O9)-SUM($H$33:N33)</f>
        <v>0</v>
      </c>
      <c r="P33" s="255">
        <f>$H$11*$C$2*SUM($C$9:P9)-SUM($H$33:O33)</f>
        <v>28.5</v>
      </c>
      <c r="Q33" s="255">
        <f>$H$11*$C$2*SUM($C$9:Q9)-SUM($H$33:P33)</f>
        <v>0</v>
      </c>
      <c r="R33" s="255">
        <f>$H$11*$C$2*SUM($C$9:R9)-SUM($H$33:Q33)</f>
        <v>0</v>
      </c>
      <c r="S33" s="255">
        <f>$H$11*$C$2*SUM($C$9:S9)-SUM($H$33:R33)</f>
        <v>0</v>
      </c>
      <c r="T33" s="255">
        <f>$H$11*$C$2*SUM($C$9:T9)-SUM($H$33:S33)</f>
        <v>0</v>
      </c>
      <c r="U33" s="255">
        <f>$H$11*$C$2*SUM($C$9:U9)-SUM($H$33:T33)</f>
        <v>0</v>
      </c>
      <c r="V33" s="255">
        <f>$H$11*$C$2*SUM($C$9:V9)-SUM($H$33:U33)</f>
        <v>0</v>
      </c>
      <c r="W33" s="255">
        <f>$H$11*$C$2*SUM($C$9:W9)-SUM($H$33:V33)</f>
        <v>0</v>
      </c>
      <c r="X33" s="255">
        <f>$H$11*$C$2*SUM($C$9:X9)-SUM($H$33:W33)</f>
        <v>0</v>
      </c>
      <c r="Y33" s="255">
        <f>$H$11*$C$2*SUM($C$9:Y9)-SUM($H$33:X33)</f>
        <v>0</v>
      </c>
      <c r="Z33" s="255">
        <f>$H$11*$C$2*SUM($C$9:Z9)-SUM($H$33:Y33)</f>
        <v>0</v>
      </c>
      <c r="AA33" s="255">
        <f>$H$11*$C$2*SUM($C$9:AA9)-SUM($H$33:Z33)</f>
        <v>0</v>
      </c>
      <c r="AB33" s="255">
        <f>$H$11*$C$2*SUM($C$9:AB9)-SUM($H$33:AA33)</f>
        <v>0</v>
      </c>
      <c r="AC33" s="255">
        <f>$H$11*$C$2*SUM($C$9:AC9)-SUM($H$33:AB33)</f>
        <v>0</v>
      </c>
      <c r="AD33" s="255">
        <f>$H$11*$C$2*SUM($C$9:AD9)-SUM($H$33:AC33)</f>
        <v>0</v>
      </c>
      <c r="AE33" s="255">
        <f>$H$11*$C$2*SUM($C$9:AE9)-SUM($H$33:AD33)</f>
        <v>0</v>
      </c>
      <c r="AF33" s="255">
        <f>$H$11*$C$2*SUM($C$9:AF9)-SUM($H$33:AE33)</f>
        <v>0</v>
      </c>
      <c r="AG33" s="255">
        <f>$H$11*$C$2*SUM($C$9:AG9)-SUM($H$33:AF33)</f>
        <v>0</v>
      </c>
      <c r="AH33" s="255">
        <f>$H$11*$C$2*SUM($C$9:AH9)-SUM($H$33:AG33)</f>
        <v>0</v>
      </c>
      <c r="AI33" s="255">
        <f>$H$11*$C$2*SUM($C$9:AI9)-SUM($H$33:AH33)</f>
        <v>0</v>
      </c>
      <c r="AJ33" s="255">
        <f>$H$11*$C$2*SUM($C$9:AJ9)-SUM($H$33:AI33)</f>
        <v>0</v>
      </c>
      <c r="AK33" s="255">
        <f>$H$11*$C$2*SUM($C$9:AK9)-SUM($H$33:AJ33)</f>
        <v>0</v>
      </c>
      <c r="AL33" s="255">
        <f>$H$11*$C$2*SUM($C$9:AL9)-SUM($H$33:AK33)</f>
        <v>0</v>
      </c>
      <c r="AM33" s="255">
        <f>$H$11*$C$2*SUM($C$9:AM9)-SUM($H$33:AL33)</f>
        <v>0</v>
      </c>
      <c r="AN33" s="255">
        <f>$H$11*$C$2*SUM($C$9:AN9)-SUM($H$33:AM33)</f>
        <v>0</v>
      </c>
      <c r="AO33" s="255">
        <f>$H$11*$C$2*SUM($C$9:AO9)-SUM($H$33:AN33)</f>
        <v>0</v>
      </c>
      <c r="AP33" s="255">
        <f>$H$11*$C$2*SUM($C$9:AP9)-SUM($H$33:AO33)</f>
        <v>0</v>
      </c>
      <c r="AQ33" s="255">
        <f>$H$11*$C$2*SUM($C$9:AQ9)-SUM($H$33:AP33)</f>
        <v>0</v>
      </c>
      <c r="AR33" s="255">
        <f>$H$11*$C$2*SUM($C$9:AR9)-SUM($H$33:AQ33)</f>
        <v>0</v>
      </c>
      <c r="AS33" s="255">
        <f>$H$11*$C$2*SUM($C$9:AS9)-SUM($H$33:AR33)</f>
        <v>0</v>
      </c>
      <c r="AT33" s="255">
        <f>$H$11*$C$2*SUM($C$9:AT9)-SUM($H$33:AS33)</f>
        <v>0</v>
      </c>
      <c r="AU33" s="255">
        <f>$H$11*$C$2*SUM($C$9:AU9)-SUM($H$33:AT33)</f>
        <v>0</v>
      </c>
      <c r="AV33" s="255">
        <f>$H$11*$C$2*SUM($C$9:AV9)-SUM($H$33:AU33)</f>
        <v>0</v>
      </c>
      <c r="AW33" s="255">
        <f>$H$11*$C$2*SUM($C$9:AW9)-SUM($H$33:AV33)</f>
        <v>0</v>
      </c>
      <c r="AX33" s="255">
        <f>$H$11*$C$2*SUM($C$9:AX9)-SUM($H$33:AW33)</f>
        <v>0</v>
      </c>
      <c r="AY33" s="255">
        <f>$H$11*$C$2*SUM($C$9:AY9)-SUM($H$33:AX33)</f>
        <v>0</v>
      </c>
      <c r="AZ33" s="255">
        <f>$H$11*$C$2*SUM($C$9:AZ9)-SUM($H$33:AY33)</f>
        <v>0</v>
      </c>
    </row>
    <row r="34" spans="1:52" s="257" customFormat="1" hidden="1" outlineLevel="1">
      <c r="A34" s="158" t="s">
        <v>111</v>
      </c>
      <c r="B34" s="304"/>
      <c r="C34" s="255"/>
      <c r="D34" s="255"/>
      <c r="E34" s="255"/>
      <c r="F34" s="255"/>
      <c r="G34" s="255"/>
      <c r="H34" s="255"/>
      <c r="I34" s="255">
        <f>$I$11*$C$2*SUM($C$9:I9)</f>
        <v>290.40000000000003</v>
      </c>
      <c r="J34" s="255">
        <f>$I$11*$C$2*SUM($C$9:J9)-SUM($I$34:I34)</f>
        <v>24.200000000000045</v>
      </c>
      <c r="K34" s="255">
        <f>$I$11*$C$2*SUM($C$9:K9)-SUM($I$34:J34)</f>
        <v>48.399999999999977</v>
      </c>
      <c r="L34" s="255">
        <f>$I$11*$C$2*SUM($C$9:L9)-SUM($I$34:K34)</f>
        <v>24.200000000000045</v>
      </c>
      <c r="M34" s="255">
        <f>$I$11*$C$2*SUM($C$9:M9)-SUM($I$34:L34)</f>
        <v>24.199999999999989</v>
      </c>
      <c r="N34" s="255">
        <f>$I$11*$C$2*SUM($C$9:N9)-SUM($I$34:M34)</f>
        <v>0</v>
      </c>
      <c r="O34" s="255">
        <f>$I$11*$C$2*SUM($C$9:O9)-SUM($I$34:N34)</f>
        <v>0</v>
      </c>
      <c r="P34" s="255">
        <f>$I$11*$C$2*SUM($C$9:P9)-SUM($I$34:O34)</f>
        <v>24.200000000000045</v>
      </c>
      <c r="Q34" s="255">
        <f>$I$11*$C$2*SUM($C$9:Q9)-SUM($I$34:P34)</f>
        <v>0</v>
      </c>
      <c r="R34" s="255">
        <f>$I$11*$C$2*SUM($C$9:R9)-SUM($I$34:Q34)</f>
        <v>0</v>
      </c>
      <c r="S34" s="255">
        <f>$I$11*$C$2*SUM($C$9:S9)-SUM($I$34:R34)</f>
        <v>0</v>
      </c>
      <c r="T34" s="255">
        <f>$I$11*$C$2*SUM($C$9:T9)-SUM($I$34:S34)</f>
        <v>0</v>
      </c>
      <c r="U34" s="255">
        <f>$I$11*$C$2*SUM($C$9:U9)-SUM($I$34:T34)</f>
        <v>0</v>
      </c>
      <c r="V34" s="255">
        <f>$I$11*$C$2*SUM($C$9:V9)-SUM($I$34:U34)</f>
        <v>0</v>
      </c>
      <c r="W34" s="255">
        <f>$I$11*$C$2*SUM($C$9:W9)-SUM($I$34:V34)</f>
        <v>0</v>
      </c>
      <c r="X34" s="255">
        <f>$I$11*$C$2*SUM($C$9:X9)-SUM($I$34:W34)</f>
        <v>0</v>
      </c>
      <c r="Y34" s="255">
        <f>$I$11*$C$2*SUM($C$9:Y9)-SUM($I$34:X34)</f>
        <v>0</v>
      </c>
      <c r="Z34" s="255">
        <f>$I$11*$C$2*SUM($C$9:Z9)-SUM($I$34:Y34)</f>
        <v>0</v>
      </c>
      <c r="AA34" s="255">
        <f>$I$11*$C$2*SUM($C$9:AA9)-SUM($I$34:Z34)</f>
        <v>0</v>
      </c>
      <c r="AB34" s="255">
        <f>$I$11*$C$2*SUM($C$9:AB9)-SUM($I$34:AA34)</f>
        <v>0</v>
      </c>
      <c r="AC34" s="255">
        <f>$I$11*$C$2*SUM($C$9:AC9)-SUM($I$34:AB34)</f>
        <v>0</v>
      </c>
      <c r="AD34" s="255">
        <f>$I$11*$C$2*SUM($C$9:AD9)-SUM($I$34:AC34)</f>
        <v>0</v>
      </c>
      <c r="AE34" s="255">
        <f>$I$11*$C$2*SUM($C$9:AE9)-SUM($I$34:AD34)</f>
        <v>0</v>
      </c>
      <c r="AF34" s="255">
        <f>$I$11*$C$2*SUM($C$9:AF9)-SUM($I$34:AE34)</f>
        <v>0</v>
      </c>
      <c r="AG34" s="255">
        <f>$I$11*$C$2*SUM($C$9:AG9)-SUM($I$34:AF34)</f>
        <v>0</v>
      </c>
      <c r="AH34" s="255">
        <f>$I$11*$C$2*SUM($C$9:AH9)-SUM($I$34:AG34)</f>
        <v>0</v>
      </c>
      <c r="AI34" s="255">
        <f>$I$11*$C$2*SUM($C$9:AI9)-SUM($I$34:AH34)</f>
        <v>0</v>
      </c>
      <c r="AJ34" s="255">
        <f>$I$11*$C$2*SUM($C$9:AJ9)-SUM($I$34:AI34)</f>
        <v>0</v>
      </c>
      <c r="AK34" s="255">
        <f>$I$11*$C$2*SUM($C$9:AK9)-SUM($I$34:AJ34)</f>
        <v>0</v>
      </c>
      <c r="AL34" s="255">
        <f>$I$11*$C$2*SUM($C$9:AL9)-SUM($I$34:AK34)</f>
        <v>0</v>
      </c>
      <c r="AM34" s="255">
        <f>$I$11*$C$2*SUM($C$9:AM9)-SUM($I$34:AL34)</f>
        <v>0</v>
      </c>
      <c r="AN34" s="255">
        <f>$I$11*$C$2*SUM($C$9:AN9)-SUM($I$34:AM34)</f>
        <v>0</v>
      </c>
      <c r="AO34" s="255">
        <f>$I$11*$C$2*SUM($C$9:AO9)-SUM($I$34:AN34)</f>
        <v>0</v>
      </c>
      <c r="AP34" s="255">
        <f>$I$11*$C$2*SUM($C$9:AP9)-SUM($I$34:AO34)</f>
        <v>0</v>
      </c>
      <c r="AQ34" s="255">
        <f>$I$11*$C$2*SUM($C$9:AQ9)-SUM($I$34:AP34)</f>
        <v>0</v>
      </c>
      <c r="AR34" s="255">
        <f>$I$11*$C$2*SUM($C$9:AR9)-SUM($I$34:AQ34)</f>
        <v>0</v>
      </c>
      <c r="AS34" s="255">
        <f>$I$11*$C$2*SUM($C$9:AS9)-SUM($I$34:AR34)</f>
        <v>0</v>
      </c>
      <c r="AT34" s="255">
        <f>$I$11*$C$2*SUM($C$9:AT9)-SUM($I$34:AS34)</f>
        <v>0</v>
      </c>
      <c r="AU34" s="255">
        <f>$I$11*$C$2*SUM($C$9:AU9)-SUM($I$34:AT34)</f>
        <v>0</v>
      </c>
      <c r="AV34" s="255">
        <f>$I$11*$C$2*SUM($C$9:AV9)-SUM($I$34:AU34)</f>
        <v>0</v>
      </c>
      <c r="AW34" s="255">
        <f>$I$11*$C$2*SUM($C$9:AW9)-SUM($I$34:AV34)</f>
        <v>0</v>
      </c>
      <c r="AX34" s="255">
        <f>$I$11*$C$2*SUM($C$9:AX9)-SUM($I$34:AW34)</f>
        <v>0</v>
      </c>
      <c r="AY34" s="255">
        <f>$I$11*$C$2*SUM($C$9:AY9)-SUM($I$34:AX34)</f>
        <v>0</v>
      </c>
      <c r="AZ34" s="255">
        <f>$I$11*$C$2*SUM($C$9:AZ9)-SUM($I$34:AY34)</f>
        <v>0</v>
      </c>
    </row>
    <row r="35" spans="1:52" s="257" customFormat="1" hidden="1" outlineLevel="1">
      <c r="A35" s="267" t="s">
        <v>112</v>
      </c>
      <c r="B35" s="304"/>
      <c r="C35" s="255"/>
      <c r="D35" s="255"/>
      <c r="E35" s="255"/>
      <c r="F35" s="255"/>
      <c r="G35" s="255"/>
      <c r="H35" s="255"/>
      <c r="I35" s="255"/>
      <c r="J35" s="255">
        <f>$J$11*$C$2*SUM($C$9:J9)</f>
        <v>263.90000000000003</v>
      </c>
      <c r="K35" s="255">
        <f>$J$11*$C$2*SUM($C$9:K9)-SUM($J$35:J35)</f>
        <v>40.600000000000023</v>
      </c>
      <c r="L35" s="255">
        <f>$J$11*$C$2*SUM($C$9:L9)-SUM($J$35:K35)</f>
        <v>20.300000000000011</v>
      </c>
      <c r="M35" s="255">
        <f>$J$11*$C$2*SUM($C$9:M9)-SUM($J$35:L35)</f>
        <v>20.300000000000011</v>
      </c>
      <c r="N35" s="255">
        <f>$J$11*$C$2*SUM($C$9:N9)-SUM($J$35:M35)</f>
        <v>0</v>
      </c>
      <c r="O35" s="255">
        <f>$J$11*$C$2*SUM($C$9:O9)-SUM($J$35:N35)</f>
        <v>0</v>
      </c>
      <c r="P35" s="255">
        <f>$J$11*$C$2*SUM($C$9:P9)-SUM($J$35:O35)</f>
        <v>20.300000000000011</v>
      </c>
      <c r="Q35" s="255">
        <f>$J$11*$C$2*SUM($C$9:Q9)-SUM($J$35:P35)</f>
        <v>0</v>
      </c>
      <c r="R35" s="255">
        <f>$J$11*$C$2*SUM($C$9:R9)-SUM($J$35:Q35)</f>
        <v>0</v>
      </c>
      <c r="S35" s="255">
        <f>$J$11*$C$2*SUM($C$9:S9)-SUM($J$35:R35)</f>
        <v>0</v>
      </c>
      <c r="T35" s="255">
        <f>$J$11*$C$2*SUM($C$9:T9)-SUM($J$35:S35)</f>
        <v>0</v>
      </c>
      <c r="U35" s="255">
        <f>$J$11*$C$2*SUM($C$9:U9)-SUM($J$35:T35)</f>
        <v>0</v>
      </c>
      <c r="V35" s="255">
        <f>$J$11*$C$2*SUM($C$9:V9)-SUM($J$35:U35)</f>
        <v>0</v>
      </c>
      <c r="W35" s="255">
        <f>$J$11*$C$2*SUM($C$9:W9)-SUM($J$35:V35)</f>
        <v>0</v>
      </c>
      <c r="X35" s="255">
        <f>$J$11*$C$2*SUM($C$9:X9)-SUM($J$35:W35)</f>
        <v>0</v>
      </c>
      <c r="Y35" s="255">
        <f>$J$11*$C$2*SUM($C$9:Y9)-SUM($J$35:X35)</f>
        <v>0</v>
      </c>
      <c r="Z35" s="255">
        <f>$J$11*$C$2*SUM($C$9:Z9)-SUM($J$35:Y35)</f>
        <v>0</v>
      </c>
      <c r="AA35" s="255">
        <f>$J$11*$C$2*SUM($C$9:AA9)-SUM($J$35:Z35)</f>
        <v>0</v>
      </c>
      <c r="AB35" s="255">
        <f>$J$11*$C$2*SUM($C$9:AB9)-SUM($J$35:AA35)</f>
        <v>0</v>
      </c>
      <c r="AC35" s="255">
        <f>$J$11*$C$2*SUM($C$9:AC9)-SUM($J$35:AB35)</f>
        <v>0</v>
      </c>
      <c r="AD35" s="255">
        <f>$J$11*$C$2*SUM($C$9:AD9)-SUM($J$35:AC35)</f>
        <v>0</v>
      </c>
      <c r="AE35" s="255">
        <f>$J$11*$C$2*SUM($C$9:AE9)-SUM($J$35:AD35)</f>
        <v>0</v>
      </c>
      <c r="AF35" s="255">
        <f>$J$11*$C$2*SUM($C$9:AF9)-SUM($J$35:AE35)</f>
        <v>0</v>
      </c>
      <c r="AG35" s="255">
        <f>$J$11*$C$2*SUM($C$9:AG9)-SUM($J$35:AF35)</f>
        <v>0</v>
      </c>
      <c r="AH35" s="255">
        <f>$J$11*$C$2*SUM($C$9:AH9)-SUM($J$35:AG35)</f>
        <v>0</v>
      </c>
      <c r="AI35" s="255">
        <f>$J$11*$C$2*SUM($C$9:AI9)-SUM($J$35:AH35)</f>
        <v>0</v>
      </c>
      <c r="AJ35" s="255">
        <f>$J$11*$C$2*SUM($C$9:AJ9)-SUM($J$35:AI35)</f>
        <v>0</v>
      </c>
      <c r="AK35" s="255">
        <f>$J$11*$C$2*SUM($C$9:AK9)-SUM($J$35:AJ35)</f>
        <v>0</v>
      </c>
      <c r="AL35" s="255">
        <f>$J$11*$C$2*SUM($C$9:AL9)-SUM($J$35:AK35)</f>
        <v>0</v>
      </c>
      <c r="AM35" s="255">
        <f>$J$11*$C$2*SUM($C$9:AM9)-SUM($J$35:AL35)</f>
        <v>0</v>
      </c>
      <c r="AN35" s="255">
        <f>$J$11*$C$2*SUM($C$9:AN9)-SUM($J$35:AM35)</f>
        <v>0</v>
      </c>
      <c r="AO35" s="255">
        <f>$J$11*$C$2*SUM($C$9:AO9)-SUM($J$35:AN35)</f>
        <v>0</v>
      </c>
      <c r="AP35" s="255">
        <f>$J$11*$C$2*SUM($C$9:AP9)-SUM($J$35:AO35)</f>
        <v>0</v>
      </c>
      <c r="AQ35" s="255">
        <f>$J$11*$C$2*SUM($C$9:AQ9)-SUM($J$35:AP35)</f>
        <v>0</v>
      </c>
      <c r="AR35" s="255">
        <f>$J$11*$C$2*SUM($C$9:AR9)-SUM($J$35:AQ35)</f>
        <v>0</v>
      </c>
      <c r="AS35" s="255">
        <f>$J$11*$C$2*SUM($C$9:AS9)-SUM($J$35:AR35)</f>
        <v>0</v>
      </c>
      <c r="AT35" s="255">
        <f>$J$11*$C$2*SUM($C$9:AT9)-SUM($J$35:AS35)</f>
        <v>0</v>
      </c>
      <c r="AU35" s="255">
        <f>$J$11*$C$2*SUM($C$9:AU9)-SUM($J$35:AT35)</f>
        <v>0</v>
      </c>
      <c r="AV35" s="255">
        <f>$J$11*$C$2*SUM($C$9:AV9)-SUM($J$35:AU35)</f>
        <v>0</v>
      </c>
      <c r="AW35" s="255">
        <f>$J$11*$C$2*SUM($C$9:AW9)-SUM($J$35:AV35)</f>
        <v>0</v>
      </c>
      <c r="AX35" s="255">
        <f>$J$11*$C$2*SUM($C$9:AX9)-SUM($J$35:AW35)</f>
        <v>0</v>
      </c>
      <c r="AY35" s="255">
        <f>$J$11*$C$2*SUM($C$9:AY9)-SUM($J$35:AX35)</f>
        <v>0</v>
      </c>
      <c r="AZ35" s="255">
        <f>$J$11*$C$2*SUM($C$9:AZ9)-SUM($J$35:AY35)</f>
        <v>0</v>
      </c>
    </row>
    <row r="36" spans="1:52" s="257" customFormat="1" hidden="1" outlineLevel="1">
      <c r="A36" s="158" t="s">
        <v>113</v>
      </c>
      <c r="B36" s="304"/>
      <c r="C36" s="255"/>
      <c r="D36" s="255"/>
      <c r="E36" s="255"/>
      <c r="F36" s="255"/>
      <c r="G36" s="255"/>
      <c r="H36" s="255"/>
      <c r="I36" s="255"/>
      <c r="J36" s="255"/>
      <c r="K36" s="255">
        <f>$K$11*$C$2*SUM($C$9:K9)</f>
        <v>210.00000000000003</v>
      </c>
      <c r="L36" s="255">
        <f>$K$11*$C$2*SUM($C$9:L9)-SUM($K$36:K36)</f>
        <v>14.000000000000028</v>
      </c>
      <c r="M36" s="255">
        <f>$K$11*$C$2*SUM($C$9:M9)-SUM($K$36:L36)</f>
        <v>14</v>
      </c>
      <c r="N36" s="255">
        <f>$K$11*$C$2*SUM($C$9:N9)-SUM($K$36:M36)</f>
        <v>0</v>
      </c>
      <c r="O36" s="255">
        <f>$K$11*$C$2*SUM($C$9:O9)-SUM($K$36:N36)</f>
        <v>0</v>
      </c>
      <c r="P36" s="255">
        <f>$K$11*$C$2*SUM($C$9:P9)-SUM($K$36:O36)</f>
        <v>14</v>
      </c>
      <c r="Q36" s="255">
        <f>$K$11*$C$2*SUM($C$9:Q9)-SUM($K$36:P36)</f>
        <v>0</v>
      </c>
      <c r="R36" s="255">
        <f>$K$11*$C$2*SUM($C$9:R9)-SUM($K$36:Q36)</f>
        <v>0</v>
      </c>
      <c r="S36" s="255">
        <f>$K$11*$C$2*SUM($C$9:S9)-SUM($K$36:R36)</f>
        <v>0</v>
      </c>
      <c r="T36" s="255">
        <f>$K$11*$C$2*SUM($C$9:T9)-SUM($K$36:S36)</f>
        <v>0</v>
      </c>
      <c r="U36" s="255">
        <f>$K$11*$C$2*SUM($C$9:U9)-SUM($K$36:T36)</f>
        <v>0</v>
      </c>
      <c r="V36" s="255">
        <f>$K$11*$C$2*SUM($C$9:V9)-SUM($K$36:U36)</f>
        <v>0</v>
      </c>
      <c r="W36" s="255">
        <f>$K$11*$C$2*SUM($C$9:W9)-SUM($K$36:V36)</f>
        <v>0</v>
      </c>
      <c r="X36" s="255">
        <f>$K$11*$C$2*SUM($C$9:X9)-SUM($K$36:W36)</f>
        <v>0</v>
      </c>
      <c r="Y36" s="255">
        <f>$K$11*$C$2*SUM($C$9:Y9)-SUM($K$36:X36)</f>
        <v>0</v>
      </c>
      <c r="Z36" s="255">
        <f>$K$11*$C$2*SUM($C$9:Z9)-SUM($K$36:Y36)</f>
        <v>0</v>
      </c>
      <c r="AA36" s="255">
        <f>$K$11*$C$2*SUM($C$9:AA9)-SUM($K$36:Z36)</f>
        <v>0</v>
      </c>
      <c r="AB36" s="255">
        <f>$K$11*$C$2*SUM($C$9:AB9)-SUM($K$36:AA36)</f>
        <v>0</v>
      </c>
      <c r="AC36" s="255">
        <f>$K$11*$C$2*SUM($C$9:AC9)-SUM($K$36:AB36)</f>
        <v>0</v>
      </c>
      <c r="AD36" s="255">
        <f>$K$11*$C$2*SUM($C$9:AD9)-SUM($K$36:AC36)</f>
        <v>0</v>
      </c>
      <c r="AE36" s="255">
        <f>$K$11*$C$2*SUM($C$9:AE9)-SUM($K$36:AD36)</f>
        <v>0</v>
      </c>
      <c r="AF36" s="255">
        <f>$K$11*$C$2*SUM($C$9:AF9)-SUM($K$36:AE36)</f>
        <v>0</v>
      </c>
      <c r="AG36" s="255">
        <f>$K$11*$C$2*SUM($C$9:AG9)-SUM($K$36:AF36)</f>
        <v>0</v>
      </c>
      <c r="AH36" s="255">
        <f>$K$11*$C$2*SUM($C$9:AH9)-SUM($K$36:AG36)</f>
        <v>0</v>
      </c>
      <c r="AI36" s="255">
        <f>$K$11*$C$2*SUM($C$9:AI9)-SUM($K$36:AH36)</f>
        <v>0</v>
      </c>
      <c r="AJ36" s="255">
        <f>$K$11*$C$2*SUM($C$9:AJ9)-SUM($K$36:AI36)</f>
        <v>0</v>
      </c>
      <c r="AK36" s="255">
        <f>$K$11*$C$2*SUM($C$9:AK9)-SUM($K$36:AJ36)</f>
        <v>0</v>
      </c>
      <c r="AL36" s="255">
        <f>$K$11*$C$2*SUM($C$9:AL9)-SUM($K$36:AK36)</f>
        <v>0</v>
      </c>
      <c r="AM36" s="255">
        <f>$K$11*$C$2*SUM($C$9:AM9)-SUM($K$36:AL36)</f>
        <v>0</v>
      </c>
      <c r="AN36" s="255">
        <f>$K$11*$C$2*SUM($C$9:AN9)-SUM($K$36:AM36)</f>
        <v>0</v>
      </c>
      <c r="AO36" s="255">
        <f>$K$11*$C$2*SUM($C$9:AO9)-SUM($K$36:AN36)</f>
        <v>0</v>
      </c>
      <c r="AP36" s="255">
        <f>$K$11*$C$2*SUM($C$9:AP9)-SUM($K$36:AO36)</f>
        <v>0</v>
      </c>
      <c r="AQ36" s="255">
        <f>$K$11*$C$2*SUM($C$9:AQ9)-SUM($K$36:AP36)</f>
        <v>0</v>
      </c>
      <c r="AR36" s="255">
        <f>$K$11*$C$2*SUM($C$9:AR9)-SUM($K$36:AQ36)</f>
        <v>0</v>
      </c>
      <c r="AS36" s="255">
        <f>$K$11*$C$2*SUM($C$9:AS9)-SUM($K$36:AR36)</f>
        <v>0</v>
      </c>
      <c r="AT36" s="255">
        <f>$K$11*$C$2*SUM($C$9:AT9)-SUM($K$36:AS36)</f>
        <v>0</v>
      </c>
      <c r="AU36" s="255">
        <f>$K$11*$C$2*SUM($C$9:AU9)-SUM($K$36:AT36)</f>
        <v>0</v>
      </c>
      <c r="AV36" s="255">
        <f>$K$11*$C$2*SUM($C$9:AV9)-SUM($K$36:AU36)</f>
        <v>0</v>
      </c>
      <c r="AW36" s="255">
        <f>$K$11*$C$2*SUM($C$9:AW9)-SUM($K$36:AV36)</f>
        <v>0</v>
      </c>
      <c r="AX36" s="255">
        <f>$K$11*$C$2*SUM($C$9:AX9)-SUM($K$36:AW36)</f>
        <v>0</v>
      </c>
      <c r="AY36" s="255">
        <f>$K$11*$C$2*SUM($C$9:AY9)-SUM($K$36:AX36)</f>
        <v>0</v>
      </c>
      <c r="AZ36" s="255">
        <f>$K$11*$C$2*SUM($C$9:AZ9)-SUM($K$36:AY36)</f>
        <v>0</v>
      </c>
    </row>
    <row r="37" spans="1:52" s="257" customFormat="1" hidden="1" outlineLevel="1">
      <c r="A37" s="267" t="s">
        <v>114</v>
      </c>
      <c r="B37" s="304"/>
      <c r="C37" s="255"/>
      <c r="K37" s="255"/>
      <c r="L37" s="255">
        <f>$L$11*Hypothèses!$D$133*SUM('Calcul tarif PRDM-PM'!$C$9:L9)</f>
        <v>116.80000000000003</v>
      </c>
      <c r="M37" s="255">
        <f>$L$11*$C$2*SUM($C$9:M9)-SUM($L$37:L37)</f>
        <v>7.2999999999999972</v>
      </c>
      <c r="N37" s="255">
        <f>$L$11*$C$2*SUM($C$9:N9)-SUM($L$37:M37)</f>
        <v>0</v>
      </c>
      <c r="O37" s="255">
        <f>$L$11*$C$2*SUM($C$9:O9)-SUM($L$37:N37)</f>
        <v>0</v>
      </c>
      <c r="P37" s="255">
        <f>$L$11*$C$2*SUM($C$9:P9)-SUM($L$37:O37)</f>
        <v>7.3000000000000114</v>
      </c>
      <c r="Q37" s="255">
        <f>$L$11*$C$2*SUM($C$9:Q9)-SUM($L$37:P37)</f>
        <v>0</v>
      </c>
      <c r="R37" s="255">
        <f>$L$11*$C$2*SUM($C$9:R9)-SUM($L$37:Q37)</f>
        <v>0</v>
      </c>
      <c r="S37" s="255">
        <f>$L$11*$C$2*SUM($C$9:S9)-SUM($L$37:R37)</f>
        <v>0</v>
      </c>
      <c r="T37" s="255">
        <f>$L$11*$C$2*SUM($C$9:T9)-SUM($L$37:S37)</f>
        <v>0</v>
      </c>
      <c r="U37" s="255">
        <f>$L$11*$C$2*SUM($C$9:U9)-SUM($L$37:T37)</f>
        <v>0</v>
      </c>
      <c r="V37" s="255">
        <f>$L$11*$C$2*SUM($C$9:V9)-SUM($L$37:U37)</f>
        <v>0</v>
      </c>
      <c r="W37" s="255">
        <f>$L$11*$C$2*SUM($C$9:W9)-SUM($L$37:V37)</f>
        <v>0</v>
      </c>
      <c r="X37" s="255">
        <f>$L$11*$C$2*SUM($C$9:X9)-SUM($L$37:W37)</f>
        <v>0</v>
      </c>
      <c r="Y37" s="255">
        <f>$L$11*$C$2*SUM($C$9:Y9)-SUM($L$37:X37)</f>
        <v>0</v>
      </c>
      <c r="Z37" s="255">
        <f>$L$11*$C$2*SUM($C$9:Z9)-SUM($L$37:Y37)</f>
        <v>0</v>
      </c>
      <c r="AA37" s="255">
        <f>$L$11*$C$2*SUM($C$9:AA9)-SUM($L$37:Z37)</f>
        <v>0</v>
      </c>
      <c r="AB37" s="255">
        <f>$L$11*$C$2*SUM($C$9:AB9)-SUM($L$37:AA37)</f>
        <v>0</v>
      </c>
      <c r="AC37" s="255">
        <f>$L$11*$C$2*SUM($C$9:AC9)-SUM($L$37:AB37)</f>
        <v>0</v>
      </c>
      <c r="AD37" s="255">
        <f>$L$11*$C$2*SUM($C$9:AD9)-SUM($L$37:AC37)</f>
        <v>0</v>
      </c>
      <c r="AE37" s="255">
        <f>$L$11*$C$2*SUM($C$9:AE9)-SUM($L$37:AD37)</f>
        <v>0</v>
      </c>
      <c r="AF37" s="255">
        <f>$L$11*$C$2*SUM($C$9:AF9)-SUM($L$37:AE37)</f>
        <v>0</v>
      </c>
      <c r="AG37" s="255">
        <f>$L$11*$C$2*SUM($C$9:AG9)-SUM($L$37:AF37)</f>
        <v>0</v>
      </c>
      <c r="AH37" s="255">
        <f>$L$11*$C$2*SUM($C$9:AH9)-SUM($L$37:AG37)</f>
        <v>0</v>
      </c>
      <c r="AI37" s="255">
        <f>$L$11*$C$2*SUM($C$9:AI9)-SUM($L$37:AH37)</f>
        <v>0</v>
      </c>
      <c r="AJ37" s="255">
        <f>$L$11*$C$2*SUM($C$9:AJ9)-SUM($L$37:AI37)</f>
        <v>0</v>
      </c>
      <c r="AK37" s="255">
        <f>$L$11*$C$2*SUM($C$9:AK9)-SUM($L$37:AJ37)</f>
        <v>0</v>
      </c>
      <c r="AL37" s="255">
        <f>$L$11*$C$2*SUM($C$9:AL9)-SUM($L$37:AK37)</f>
        <v>0</v>
      </c>
      <c r="AM37" s="255">
        <f>$L$11*$C$2*SUM($C$9:AM9)-SUM($L$37:AL37)</f>
        <v>0</v>
      </c>
      <c r="AN37" s="255">
        <f>$L$11*$C$2*SUM($C$9:AN9)-SUM($L$37:AM37)</f>
        <v>0</v>
      </c>
      <c r="AO37" s="255">
        <f>$L$11*$C$2*SUM($C$9:AO9)-SUM($L$37:AN37)</f>
        <v>0</v>
      </c>
      <c r="AP37" s="255">
        <f>$L$11*$C$2*SUM($C$9:AP9)-SUM($L$37:AO37)</f>
        <v>0</v>
      </c>
      <c r="AQ37" s="255">
        <f>$L$11*$C$2*SUM($C$9:AQ9)-SUM($L$37:AP37)</f>
        <v>0</v>
      </c>
      <c r="AR37" s="255">
        <f>$L$11*$C$2*SUM($C$9:AR9)-SUM($L$37:AQ37)</f>
        <v>0</v>
      </c>
      <c r="AS37" s="255">
        <f>$L$11*$C$2*SUM($C$9:AS9)-SUM($L$37:AR37)</f>
        <v>0</v>
      </c>
      <c r="AT37" s="255">
        <f>$L$11*$C$2*SUM($C$9:AT9)-SUM($L$37:AS37)</f>
        <v>0</v>
      </c>
      <c r="AU37" s="255">
        <f>$L$11*$C$2*SUM($C$9:AU9)-SUM($L$37:AT37)</f>
        <v>0</v>
      </c>
      <c r="AV37" s="255">
        <f>$L$11*$C$2*SUM($C$9:AV9)-SUM($L$37:AU37)</f>
        <v>0</v>
      </c>
      <c r="AW37" s="255">
        <f>$L$11*$C$2*SUM($C$9:AW9)-SUM($L$37:AV37)</f>
        <v>0</v>
      </c>
      <c r="AX37" s="255">
        <f>$L$11*$C$2*SUM($C$9:AX9)-SUM($L$37:AW37)</f>
        <v>0</v>
      </c>
      <c r="AY37" s="255">
        <f>$L$11*$C$2*SUM($C$9:AY9)-SUM($L$37:AX37)</f>
        <v>0</v>
      </c>
      <c r="AZ37" s="255">
        <f>$L$11*$C$2*SUM($C$9:AZ9)-SUM($L$37:AY37)</f>
        <v>0</v>
      </c>
    </row>
    <row r="38" spans="1:52" s="257" customFormat="1" hidden="1" outlineLevel="1">
      <c r="A38" s="158" t="s">
        <v>117</v>
      </c>
      <c r="B38" s="304"/>
      <c r="C38" s="255"/>
      <c r="K38" s="255"/>
      <c r="L38" s="255"/>
      <c r="M38" s="255">
        <f>$M$11*Hypothèses!$D$133*SUM('Calcul tarif PRDM-PM'!$C$9:M9)</f>
        <v>57.800000000000011</v>
      </c>
      <c r="N38" s="255">
        <f>$M$11*$C$2*SUM($C$9:N9)-SUM($M$38:M38)</f>
        <v>0</v>
      </c>
      <c r="O38" s="255">
        <f>$M$11*$C$2*SUM($C$9:O9)-SUM($M$38:N38)</f>
        <v>0</v>
      </c>
      <c r="P38" s="255">
        <f>$M$11*$C$2*SUM($C$9:P9)-SUM($M$38:O38)</f>
        <v>3.4000000000000057</v>
      </c>
      <c r="Q38" s="255">
        <f>$M$11*$C$2*SUM($C$9:Q9)-SUM($M$38:P38)</f>
        <v>0</v>
      </c>
      <c r="R38" s="255">
        <f>$M$11*$C$2*SUM($C$9:R9)-SUM($M$38:Q38)</f>
        <v>0</v>
      </c>
      <c r="S38" s="255">
        <f>$M$11*$C$2*SUM($C$9:S9)-SUM($M$38:R38)</f>
        <v>0</v>
      </c>
      <c r="T38" s="255">
        <f>$M$11*$C$2*SUM($C$9:T9)-SUM($M$38:S38)</f>
        <v>0</v>
      </c>
      <c r="U38" s="255">
        <f>$M$11*$C$2*SUM($C$9:U9)-SUM($M$38:T38)</f>
        <v>0</v>
      </c>
      <c r="V38" s="255">
        <f>$M$11*$C$2*SUM($C$9:V9)-SUM($M$38:U38)</f>
        <v>0</v>
      </c>
      <c r="W38" s="255">
        <f>$M$11*$C$2*SUM($C$9:W9)-SUM($M$38:V38)</f>
        <v>0</v>
      </c>
      <c r="X38" s="255">
        <f>$M$11*$C$2*SUM($C$9:X9)-SUM($M$38:W38)</f>
        <v>0</v>
      </c>
      <c r="Y38" s="255">
        <f>$M$11*$C$2*SUM($C$9:Y9)-SUM($M$38:X38)</f>
        <v>0</v>
      </c>
      <c r="Z38" s="255">
        <f>$M$11*$C$2*SUM($C$9:Z9)-SUM($M$38:Y38)</f>
        <v>0</v>
      </c>
      <c r="AA38" s="255">
        <f>$M$11*$C$2*SUM($C$9:AA9)-SUM($M$38:Z38)</f>
        <v>0</v>
      </c>
      <c r="AB38" s="255">
        <f>$M$11*$C$2*SUM($C$9:AB9)-SUM($M$38:AA38)</f>
        <v>0</v>
      </c>
      <c r="AC38" s="255">
        <f>$M$11*$C$2*SUM($C$9:AC9)-SUM($M$38:AB38)</f>
        <v>0</v>
      </c>
      <c r="AD38" s="255">
        <f>$M$11*$C$2*SUM($C$9:AD9)-SUM($M$38:AC38)</f>
        <v>0</v>
      </c>
      <c r="AE38" s="255">
        <f>$M$11*$C$2*SUM($C$9:AE9)-SUM($M$38:AD38)</f>
        <v>0</v>
      </c>
      <c r="AF38" s="255">
        <f>$M$11*$C$2*SUM($C$9:AF9)-SUM($M$38:AE38)</f>
        <v>0</v>
      </c>
      <c r="AG38" s="255">
        <f>$M$11*$C$2*SUM($C$9:AG9)-SUM($M$38:AF38)</f>
        <v>0</v>
      </c>
      <c r="AH38" s="255">
        <f>$M$11*$C$2*SUM($C$9:AH9)-SUM($M$38:AG38)</f>
        <v>0</v>
      </c>
      <c r="AI38" s="255">
        <f>$M$11*$C$2*SUM($C$9:AI9)-SUM($M$38:AH38)</f>
        <v>0</v>
      </c>
      <c r="AJ38" s="255">
        <f>$M$11*$C$2*SUM($C$9:AJ9)-SUM($M$38:AI38)</f>
        <v>0</v>
      </c>
      <c r="AK38" s="255">
        <f>$M$11*$C$2*SUM($C$9:AK9)-SUM($M$38:AJ38)</f>
        <v>0</v>
      </c>
      <c r="AL38" s="255">
        <f>$M$11*$C$2*SUM($C$9:AL9)-SUM($M$38:AK38)</f>
        <v>0</v>
      </c>
      <c r="AM38" s="255">
        <f>$M$11*$C$2*SUM($C$9:AM9)-SUM($M$38:AL38)</f>
        <v>0</v>
      </c>
      <c r="AN38" s="255">
        <f>$M$11*$C$2*SUM($C$9:AN9)-SUM($M$38:AM38)</f>
        <v>0</v>
      </c>
      <c r="AO38" s="255">
        <f>$M$11*$C$2*SUM($C$9:AO9)-SUM($M$38:AN38)</f>
        <v>0</v>
      </c>
      <c r="AP38" s="255">
        <f>$M$11*$C$2*SUM($C$9:AP9)-SUM($M$38:AO38)</f>
        <v>0</v>
      </c>
      <c r="AQ38" s="255">
        <f>$M$11*$C$2*SUM($C$9:AQ9)-SUM($M$38:AP38)</f>
        <v>0</v>
      </c>
      <c r="AR38" s="255">
        <f>$M$11*$C$2*SUM($C$9:AR9)-SUM($M$38:AQ38)</f>
        <v>0</v>
      </c>
      <c r="AS38" s="255">
        <f>$M$11*$C$2*SUM($C$9:AS9)-SUM($M$38:AR38)</f>
        <v>0</v>
      </c>
      <c r="AT38" s="255">
        <f>$M$11*$C$2*SUM($C$9:AT9)-SUM($M$38:AS38)</f>
        <v>0</v>
      </c>
      <c r="AU38" s="255">
        <f>$M$11*$C$2*SUM($C$9:AU9)-SUM($M$38:AT38)</f>
        <v>0</v>
      </c>
      <c r="AV38" s="255">
        <f>$M$11*$C$2*SUM($C$9:AV9)-SUM($M$38:AU38)</f>
        <v>0</v>
      </c>
      <c r="AW38" s="255">
        <f>$M$11*$C$2*SUM($C$9:AW9)-SUM($M$38:AV38)</f>
        <v>0</v>
      </c>
      <c r="AX38" s="255">
        <f>$M$11*$C$2*SUM($C$9:AX9)-SUM($M$38:AW38)</f>
        <v>0</v>
      </c>
      <c r="AY38" s="255">
        <f>$M$11*$C$2*SUM($C$9:AY9)-SUM($M$38:AX38)</f>
        <v>0</v>
      </c>
      <c r="AZ38" s="255">
        <f>$M$11*$C$2*SUM($C$9:AZ9)-SUM($M$38:AY38)</f>
        <v>0</v>
      </c>
    </row>
    <row r="39" spans="1:52" s="257" customFormat="1" hidden="1" outlineLevel="1">
      <c r="A39" s="267" t="s">
        <v>118</v>
      </c>
      <c r="B39" s="304"/>
      <c r="C39" s="255"/>
      <c r="K39" s="255"/>
      <c r="L39" s="255"/>
      <c r="M39" s="255"/>
      <c r="N39" s="255">
        <f>$N$11*Hypothèses!$D$133*SUM('Calcul tarif PRDM-PM'!$C$9:N9)</f>
        <v>23.800000000000004</v>
      </c>
      <c r="O39" s="255">
        <f>$N$11*$C$2*SUM($C$9:O9)-SUM($N$39:N39)</f>
        <v>0</v>
      </c>
      <c r="P39" s="255">
        <f>$N$11*$C$2*SUM($C$9:P9)-SUM($N$39:O39)</f>
        <v>1.4000000000000021</v>
      </c>
      <c r="Q39" s="255">
        <f>$N$11*$C$2*SUM($C$9:Q9)-SUM($N$39:P39)</f>
        <v>0</v>
      </c>
      <c r="R39" s="255">
        <f>$N$11*$C$2*SUM($C$9:R9)-SUM($N$39:Q39)</f>
        <v>0</v>
      </c>
      <c r="S39" s="255">
        <f>$N$11*$C$2*SUM($C$9:S9)-SUM($N$39:R39)</f>
        <v>0</v>
      </c>
      <c r="T39" s="255">
        <f>$N$11*$C$2*SUM($C$9:T9)-SUM($N$39:S39)</f>
        <v>0</v>
      </c>
      <c r="U39" s="255">
        <f>$N$11*$C$2*SUM($C$9:U9)-SUM($N$39:T39)</f>
        <v>0</v>
      </c>
      <c r="V39" s="255">
        <f>$N$11*$C$2*SUM($C$9:V9)-SUM($N$39:U39)</f>
        <v>0</v>
      </c>
      <c r="W39" s="255">
        <f>$N$11*$C$2*SUM($C$9:W9)-SUM($N$39:V39)</f>
        <v>0</v>
      </c>
      <c r="X39" s="255">
        <f>$N$11*$C$2*SUM($C$9:X9)-SUM($N$39:W39)</f>
        <v>0</v>
      </c>
      <c r="Y39" s="255">
        <f>$N$11*$C$2*SUM($C$9:Y9)-SUM($N$39:X39)</f>
        <v>0</v>
      </c>
      <c r="Z39" s="255">
        <f>$N$11*$C$2*SUM($C$9:Z9)-SUM($N$39:Y39)</f>
        <v>0</v>
      </c>
      <c r="AA39" s="255">
        <f>$N$11*$C$2*SUM($C$9:AA9)-SUM($N$39:Z39)</f>
        <v>0</v>
      </c>
      <c r="AB39" s="255">
        <f>$N$11*$C$2*SUM($C$9:AB9)-SUM($N$39:AA39)</f>
        <v>0</v>
      </c>
      <c r="AC39" s="255">
        <f>$N$11*$C$2*SUM($C$9:AC9)-SUM($N$39:AB39)</f>
        <v>0</v>
      </c>
      <c r="AD39" s="255">
        <f>$N$11*$C$2*SUM($C$9:AD9)-SUM($N$39:AC39)</f>
        <v>0</v>
      </c>
      <c r="AE39" s="255">
        <f>$N$11*$C$2*SUM($C$9:AE9)-SUM($N$39:AD39)</f>
        <v>0</v>
      </c>
      <c r="AF39" s="255">
        <f>$N$11*$C$2*SUM($C$9:AF9)-SUM($N$39:AE39)</f>
        <v>0</v>
      </c>
      <c r="AG39" s="255">
        <f>$N$11*$C$2*SUM($C$9:AG9)-SUM($N$39:AF39)</f>
        <v>0</v>
      </c>
      <c r="AH39" s="255">
        <f>$N$11*$C$2*SUM($C$9:AH9)-SUM($N$39:AG39)</f>
        <v>0</v>
      </c>
      <c r="AI39" s="255">
        <f>$N$11*$C$2*SUM($C$9:AI9)-SUM($N$39:AH39)</f>
        <v>0</v>
      </c>
      <c r="AJ39" s="255">
        <f>$N$11*$C$2*SUM($C$9:AJ9)-SUM($N$39:AI39)</f>
        <v>0</v>
      </c>
      <c r="AK39" s="255">
        <f>$N$11*$C$2*SUM($C$9:AK9)-SUM($N$39:AJ39)</f>
        <v>0</v>
      </c>
      <c r="AL39" s="255">
        <f>$N$11*$C$2*SUM($C$9:AL9)-SUM($N$39:AK39)</f>
        <v>0</v>
      </c>
      <c r="AM39" s="255">
        <f>$N$11*$C$2*SUM($C$9:AM9)-SUM($N$39:AL39)</f>
        <v>0</v>
      </c>
      <c r="AN39" s="255">
        <f>$N$11*$C$2*SUM($C$9:AN9)-SUM($N$39:AM39)</f>
        <v>0</v>
      </c>
      <c r="AO39" s="255">
        <f>$N$11*$C$2*SUM($C$9:AO9)-SUM($N$39:AN39)</f>
        <v>0</v>
      </c>
      <c r="AP39" s="255">
        <f>$N$11*$C$2*SUM($C$9:AP9)-SUM($N$39:AO39)</f>
        <v>0</v>
      </c>
      <c r="AQ39" s="255">
        <f>$N$11*$C$2*SUM($C$9:AQ9)-SUM($N$39:AP39)</f>
        <v>0</v>
      </c>
      <c r="AR39" s="255">
        <f>$N$11*$C$2*SUM($C$9:AR9)-SUM($N$39:AQ39)</f>
        <v>0</v>
      </c>
      <c r="AS39" s="255">
        <f>$N$11*$C$2*SUM($C$9:AS9)-SUM($N$39:AR39)</f>
        <v>0</v>
      </c>
      <c r="AT39" s="255">
        <f>$N$11*$C$2*SUM($C$9:AT9)-SUM($N$39:AS39)</f>
        <v>0</v>
      </c>
      <c r="AU39" s="255">
        <f>$N$11*$C$2*SUM($C$9:AU9)-SUM($N$39:AT39)</f>
        <v>0</v>
      </c>
      <c r="AV39" s="255">
        <f>$N$11*$C$2*SUM($C$9:AV9)-SUM($N$39:AU39)</f>
        <v>0</v>
      </c>
      <c r="AW39" s="255">
        <f>$N$11*$C$2*SUM($C$9:AW9)-SUM($N$39:AV39)</f>
        <v>0</v>
      </c>
      <c r="AX39" s="255">
        <f>$N$11*$C$2*SUM($C$9:AX9)-SUM($N$39:AW39)</f>
        <v>0</v>
      </c>
      <c r="AY39" s="255">
        <f>$N$11*$C$2*SUM($C$9:AY9)-SUM($N$39:AX39)</f>
        <v>0</v>
      </c>
      <c r="AZ39" s="255">
        <f>$N$11*$C$2*SUM($C$9:AZ9)-SUM($N$39:AY39)</f>
        <v>0</v>
      </c>
    </row>
    <row r="40" spans="1:52" s="257" customFormat="1" hidden="1" outlineLevel="1">
      <c r="A40" s="158" t="s">
        <v>119</v>
      </c>
      <c r="B40" s="304"/>
      <c r="C40" s="255"/>
      <c r="K40" s="255"/>
      <c r="L40" s="255"/>
      <c r="M40" s="255"/>
      <c r="N40" s="255"/>
      <c r="O40" s="255">
        <f>$O$11*Hypothèses!$D$133*SUM('Calcul tarif PRDM-PM'!$C$9:O9)</f>
        <v>5.1000000000000014</v>
      </c>
      <c r="P40" s="255">
        <f>$O$11*$C$2*SUM($C$9:P9)-SUM($O$40:O40)</f>
        <v>0.29999999999999982</v>
      </c>
      <c r="Q40" s="255">
        <f>$O$11*$C$2*SUM($C$9:Q9)-SUM($O$40:P40)</f>
        <v>0</v>
      </c>
      <c r="R40" s="255">
        <f>$O$11*$C$2*SUM($C$9:R9)-SUM($O$40:Q40)</f>
        <v>0</v>
      </c>
      <c r="S40" s="255">
        <f>$O$11*$C$2*SUM($C$9:S9)-SUM($O$40:R40)</f>
        <v>0</v>
      </c>
      <c r="T40" s="255">
        <f>$O$11*$C$2*SUM($C$9:T9)-SUM($O$40:S40)</f>
        <v>0</v>
      </c>
      <c r="U40" s="255">
        <f>$O$11*$C$2*SUM($C$9:U9)-SUM($O$40:T40)</f>
        <v>0</v>
      </c>
      <c r="V40" s="255">
        <f>$O$11*$C$2*SUM($C$9:V9)-SUM($O$40:U40)</f>
        <v>0</v>
      </c>
      <c r="W40" s="255">
        <f>$O$11*$C$2*SUM($C$9:W9)-SUM($O$40:V40)</f>
        <v>0</v>
      </c>
      <c r="X40" s="255">
        <f>$O$11*$C$2*SUM($C$9:X9)-SUM($O$40:W40)</f>
        <v>0</v>
      </c>
      <c r="Y40" s="255">
        <f>$O$11*$C$2*SUM($C$9:Y9)-SUM($O$40:X40)</f>
        <v>0</v>
      </c>
      <c r="Z40" s="255">
        <f>$O$11*$C$2*SUM($C$9:Z9)-SUM($O$40:Y40)</f>
        <v>0</v>
      </c>
      <c r="AA40" s="255">
        <f>$O$11*$C$2*SUM($C$9:AA9)-SUM($O$40:Z40)</f>
        <v>0</v>
      </c>
      <c r="AB40" s="255">
        <f>$O$11*$C$2*SUM($C$9:AB9)-SUM($O$40:AA40)</f>
        <v>0</v>
      </c>
      <c r="AC40" s="255">
        <f>$O$11*$C$2*SUM($C$9:AC9)-SUM($O$40:AB40)</f>
        <v>0</v>
      </c>
      <c r="AD40" s="255">
        <f>$O$11*$C$2*SUM($C$9:AD9)-SUM($O$40:AC40)</f>
        <v>0</v>
      </c>
      <c r="AE40" s="255">
        <f>$O$11*$C$2*SUM($C$9:AE9)-SUM($O$40:AD40)</f>
        <v>0</v>
      </c>
      <c r="AF40" s="255">
        <f>$O$11*$C$2*SUM($C$9:AF9)-SUM($O$40:AE40)</f>
        <v>0</v>
      </c>
      <c r="AG40" s="255">
        <f>$O$11*$C$2*SUM($C$9:AG9)-SUM($O$40:AF40)</f>
        <v>0</v>
      </c>
      <c r="AH40" s="255">
        <f>$O$11*$C$2*SUM($C$9:AH9)-SUM($O$40:AG40)</f>
        <v>0</v>
      </c>
      <c r="AI40" s="255">
        <f>$O$11*$C$2*SUM($C$9:AI9)-SUM($O$40:AH40)</f>
        <v>0</v>
      </c>
      <c r="AJ40" s="255">
        <f>$O$11*$C$2*SUM($C$9:AJ9)-SUM($O$40:AI40)</f>
        <v>0</v>
      </c>
      <c r="AK40" s="255">
        <f>$O$11*$C$2*SUM($C$9:AK9)-SUM($O$40:AJ40)</f>
        <v>0</v>
      </c>
      <c r="AL40" s="255">
        <f>$O$11*$C$2*SUM($C$9:AL9)-SUM($O$40:AK40)</f>
        <v>0</v>
      </c>
      <c r="AM40" s="255">
        <f>$O$11*$C$2*SUM($C$9:AM9)-SUM($O$40:AL40)</f>
        <v>0</v>
      </c>
      <c r="AN40" s="255">
        <f>$O$11*$C$2*SUM($C$9:AN9)-SUM($O$40:AM40)</f>
        <v>0</v>
      </c>
      <c r="AO40" s="255">
        <f>$O$11*$C$2*SUM($C$9:AO9)-SUM($O$40:AN40)</f>
        <v>0</v>
      </c>
      <c r="AP40" s="255">
        <f>$O$11*$C$2*SUM($C$9:AP9)-SUM($O$40:AO40)</f>
        <v>0</v>
      </c>
      <c r="AQ40" s="255">
        <f>$O$11*$C$2*SUM($C$9:AQ9)-SUM($O$40:AP40)</f>
        <v>0</v>
      </c>
      <c r="AR40" s="255">
        <f>$O$11*$C$2*SUM($C$9:AR9)-SUM($O$40:AQ40)</f>
        <v>0</v>
      </c>
      <c r="AS40" s="255">
        <f>$O$11*$C$2*SUM($C$9:AS9)-SUM($O$40:AR40)</f>
        <v>0</v>
      </c>
      <c r="AT40" s="255">
        <f>$O$11*$C$2*SUM($C$9:AT9)-SUM($O$40:AS40)</f>
        <v>0</v>
      </c>
      <c r="AU40" s="255">
        <f>$O$11*$C$2*SUM($C$9:AU9)-SUM($O$40:AT40)</f>
        <v>0</v>
      </c>
      <c r="AV40" s="255">
        <f>$O$11*$C$2*SUM($C$9:AV9)-SUM($O$40:AU40)</f>
        <v>0</v>
      </c>
      <c r="AW40" s="255">
        <f>$O$11*$C$2*SUM($C$9:AW9)-SUM($O$40:AV40)</f>
        <v>0</v>
      </c>
      <c r="AX40" s="255">
        <f>$O$11*$C$2*SUM($C$9:AX9)-SUM($O$40:AW40)</f>
        <v>0</v>
      </c>
      <c r="AY40" s="255">
        <f>$O$11*$C$2*SUM($C$9:AY9)-SUM($O$40:AX40)</f>
        <v>0</v>
      </c>
      <c r="AZ40" s="255">
        <f>$O$11*$C$2*SUM($C$9:AZ9)-SUM($O$40:AY40)</f>
        <v>0</v>
      </c>
    </row>
    <row r="41" spans="1:52" s="257" customFormat="1" hidden="1" outlineLevel="1">
      <c r="A41" s="267" t="s">
        <v>120</v>
      </c>
      <c r="B41" s="304"/>
      <c r="C41" s="255"/>
      <c r="K41" s="255"/>
      <c r="L41" s="255"/>
      <c r="M41" s="255"/>
      <c r="N41" s="255"/>
      <c r="O41" s="255"/>
      <c r="P41" s="255">
        <f>$P$11*Hypothèses!$D$133*SUM('Calcul tarif PRDM-PM'!$C$9:P9)</f>
        <v>0</v>
      </c>
      <c r="Q41" s="255">
        <f>$P$11*$C$2*SUM($C$9:Q9)-SUM($P$41:P41)</f>
        <v>0</v>
      </c>
      <c r="R41" s="255">
        <f>$P$11*$C$2*SUM($C$9:R9)-SUM($P$41:Q41)</f>
        <v>0</v>
      </c>
      <c r="S41" s="255">
        <f>$P$11*$C$2*SUM($C$9:S9)-SUM($P$41:R41)</f>
        <v>0</v>
      </c>
      <c r="T41" s="255">
        <f>$P$11*$C$2*SUM($C$9:T9)-SUM($P$41:S41)</f>
        <v>0</v>
      </c>
      <c r="U41" s="255">
        <f>$P$11*$C$2*SUM($C$9:U9)-SUM($P$41:T41)</f>
        <v>0</v>
      </c>
      <c r="V41" s="255">
        <f>$P$11*$C$2*SUM($C$9:V9)-SUM($P$41:U41)</f>
        <v>0</v>
      </c>
      <c r="W41" s="255">
        <f>$P$11*$C$2*SUM($C$9:W9)-SUM($P$41:V41)</f>
        <v>0</v>
      </c>
      <c r="X41" s="255">
        <f>$P$11*$C$2*SUM($C$9:X9)-SUM($P$41:W41)</f>
        <v>0</v>
      </c>
      <c r="Y41" s="255">
        <f>$P$11*$C$2*SUM($C$9:Y9)-SUM($P$41:X41)</f>
        <v>0</v>
      </c>
      <c r="Z41" s="255">
        <f>$P$11*$C$2*SUM($C$9:Z9)-SUM($P$41:Y41)</f>
        <v>0</v>
      </c>
      <c r="AA41" s="255">
        <f>$P$11*$C$2*SUM($C$9:AA9)-SUM($P$41:Z41)</f>
        <v>0</v>
      </c>
      <c r="AB41" s="255">
        <f>$P$11*$C$2*SUM($C$9:AB9)-SUM($P$41:AA41)</f>
        <v>0</v>
      </c>
      <c r="AC41" s="255">
        <f>$P$11*$C$2*SUM($C$9:AC9)-SUM($P$41:AB41)</f>
        <v>0</v>
      </c>
      <c r="AD41" s="255">
        <f>$P$11*$C$2*SUM($C$9:AD9)-SUM($P$41:AC41)</f>
        <v>0</v>
      </c>
      <c r="AE41" s="255">
        <f>$P$11*$C$2*SUM($C$9:AE9)-SUM($P$41:AD41)</f>
        <v>0</v>
      </c>
      <c r="AF41" s="255">
        <f>$P$11*$C$2*SUM($C$9:AF9)-SUM($P$41:AE41)</f>
        <v>0</v>
      </c>
      <c r="AG41" s="255">
        <f>$P$11*$C$2*SUM($C$9:AG9)-SUM($P$41:AF41)</f>
        <v>0</v>
      </c>
      <c r="AH41" s="255">
        <f>$P$11*$C$2*SUM($C$9:AH9)-SUM($P$41:AG41)</f>
        <v>0</v>
      </c>
      <c r="AI41" s="255">
        <f>$P$11*$C$2*SUM($C$9:AI9)-SUM($P$41:AH41)</f>
        <v>0</v>
      </c>
      <c r="AJ41" s="255">
        <f>$P$11*$C$2*SUM($C$9:AJ9)-SUM($P$41:AI41)</f>
        <v>0</v>
      </c>
      <c r="AK41" s="255">
        <f>$P$11*$C$2*SUM($C$9:AK9)-SUM($P$41:AJ41)</f>
        <v>0</v>
      </c>
      <c r="AL41" s="255">
        <f>$P$11*$C$2*SUM($C$9:AL9)-SUM($P$41:AK41)</f>
        <v>0</v>
      </c>
      <c r="AM41" s="255">
        <f>$P$11*$C$2*SUM($C$9:AM9)-SUM($P$41:AL41)</f>
        <v>0</v>
      </c>
      <c r="AN41" s="255">
        <f>$P$11*$C$2*SUM($C$9:AN9)-SUM($P$41:AM41)</f>
        <v>0</v>
      </c>
      <c r="AO41" s="255">
        <f>$P$11*$C$2*SUM($C$9:AO9)-SUM($P$41:AN41)</f>
        <v>0</v>
      </c>
      <c r="AP41" s="255">
        <f>$P$11*$C$2*SUM($C$9:AP9)-SUM($P$41:AO41)</f>
        <v>0</v>
      </c>
      <c r="AQ41" s="255">
        <f>$P$11*$C$2*SUM($C$9:AQ9)-SUM($P$41:AP41)</f>
        <v>0</v>
      </c>
      <c r="AR41" s="255">
        <f>$P$11*$C$2*SUM($C$9:AR9)-SUM($P$41:AQ41)</f>
        <v>0</v>
      </c>
      <c r="AS41" s="255">
        <f>$P$11*$C$2*SUM($C$9:AS9)-SUM($P$41:AR41)</f>
        <v>0</v>
      </c>
      <c r="AT41" s="255">
        <f>$P$11*$C$2*SUM($C$9:AT9)-SUM($P$41:AS41)</f>
        <v>0</v>
      </c>
      <c r="AU41" s="255">
        <f>$P$11*$C$2*SUM($C$9:AU9)-SUM($P$41:AT41)</f>
        <v>0</v>
      </c>
      <c r="AV41" s="255">
        <f>$P$11*$C$2*SUM($C$9:AV9)-SUM($P$41:AU41)</f>
        <v>0</v>
      </c>
      <c r="AW41" s="255">
        <f>$P$11*$C$2*SUM($C$9:AW9)-SUM($P$41:AV41)</f>
        <v>0</v>
      </c>
      <c r="AX41" s="255">
        <f>$P$11*$C$2*SUM($C$9:AX9)-SUM($P$41:AW41)</f>
        <v>0</v>
      </c>
      <c r="AY41" s="255">
        <f>$P$11*$C$2*SUM($C$9:AY9)-SUM($P$41:AX41)</f>
        <v>0</v>
      </c>
      <c r="AZ41" s="255">
        <f>$P$11*$C$2*SUM($C$9:AZ9)-SUM($P$41:AY41)</f>
        <v>0</v>
      </c>
    </row>
    <row r="42" spans="1:52" hidden="1" outlineLevel="1">
      <c r="A42" s="158" t="s">
        <v>121</v>
      </c>
      <c r="B42" s="266"/>
      <c r="Q42" s="225">
        <f>$Q$11*Hypothèses!$D$133*SUM('Calcul tarif PRDM-PM'!$C$9:Q9)</f>
        <v>0</v>
      </c>
      <c r="R42" s="225">
        <f>$Q$11*$C$2*SUM($C$9:R9)-SUM($Q$42:Q42)</f>
        <v>0</v>
      </c>
      <c r="S42" s="225">
        <f>$Q$11*$C$2*SUM($C$9:S9)-SUM($Q$42:R42)</f>
        <v>0</v>
      </c>
      <c r="T42" s="225">
        <f>$Q$11*$C$2*SUM($C$9:T9)-SUM($Q$42:S42)</f>
        <v>0</v>
      </c>
      <c r="U42" s="225">
        <f>$Q$11*$C$2*SUM($C$9:U9)-SUM($Q$42:T42)</f>
        <v>0</v>
      </c>
      <c r="V42" s="225">
        <f>$Q$11*$C$2*SUM($C$9:V9)-SUM($Q$42:U42)</f>
        <v>0</v>
      </c>
      <c r="W42" s="225">
        <f>$Q$11*$C$2*SUM($C$9:W9)-SUM($Q$42:V42)</f>
        <v>0</v>
      </c>
      <c r="X42" s="225">
        <f>$Q$11*$C$2*SUM($C$9:X9)-SUM($Q$42:W42)</f>
        <v>0</v>
      </c>
      <c r="Y42" s="225">
        <f>$Q$11*$C$2*SUM($C$9:Y9)-SUM($Q$42:X42)</f>
        <v>0</v>
      </c>
      <c r="Z42" s="225">
        <f>$Q$11*$C$2*SUM($C$9:Z9)-SUM($Q$42:Y42)</f>
        <v>0</v>
      </c>
      <c r="AA42" s="225">
        <f>$Q$11*$C$2*SUM($C$9:AA9)-SUM($Q$42:Z42)</f>
        <v>0</v>
      </c>
      <c r="AB42" s="225">
        <f>$Q$11*$C$2*SUM($C$9:AB9)-SUM($Q$42:AA42)</f>
        <v>0</v>
      </c>
      <c r="AC42" s="225">
        <f>$Q$11*$C$2*SUM($C$9:AC9)-SUM($Q$42:AB42)</f>
        <v>0</v>
      </c>
      <c r="AD42" s="225">
        <f>$Q$11*$C$2*SUM($C$9:AD9)-SUM($Q$42:AC42)</f>
        <v>0</v>
      </c>
      <c r="AE42" s="225">
        <f>$Q$11*$C$2*SUM($C$9:AE9)-SUM($Q$42:AD42)</f>
        <v>0</v>
      </c>
      <c r="AF42" s="225">
        <f>$Q$11*$C$2*SUM($C$9:AF9)-SUM($Q$42:AE42)</f>
        <v>0</v>
      </c>
      <c r="AG42" s="225">
        <f>$Q$11*$C$2*SUM($C$9:AG9)-SUM($Q$42:AF42)</f>
        <v>0</v>
      </c>
      <c r="AH42" s="225">
        <f>$Q$11*$C$2*SUM($C$9:AH9)-SUM($Q$42:AG42)</f>
        <v>0</v>
      </c>
      <c r="AI42" s="225">
        <f>$Q$11*$C$2*SUM($C$9:AI9)-SUM($Q$42:AH42)</f>
        <v>0</v>
      </c>
      <c r="AJ42" s="225">
        <f>$Q$11*$C$2*SUM($C$9:AJ9)-SUM($Q$42:AI42)</f>
        <v>0</v>
      </c>
      <c r="AK42" s="225">
        <f>$Q$11*$C$2*SUM($C$9:AK9)-SUM($Q$42:AJ42)</f>
        <v>0</v>
      </c>
      <c r="AL42" s="225">
        <f>$Q$11*$C$2*SUM($C$9:AL9)-SUM($Q$42:AK42)</f>
        <v>0</v>
      </c>
      <c r="AM42" s="225">
        <f>$Q$11*$C$2*SUM($C$9:AM9)-SUM($Q$42:AL42)</f>
        <v>0</v>
      </c>
      <c r="AN42" s="225">
        <f>$Q$11*$C$2*SUM($C$9:AN9)-SUM($Q$42:AM42)</f>
        <v>0</v>
      </c>
      <c r="AO42" s="225">
        <f>$Q$11*$C$2*SUM($C$9:AO9)-SUM($Q$42:AN42)</f>
        <v>0</v>
      </c>
      <c r="AP42" s="225">
        <f>$Q$11*$C$2*SUM($C$9:AP9)-SUM($Q$42:AO42)</f>
        <v>0</v>
      </c>
      <c r="AQ42" s="225">
        <f>$Q$11*$C$2*SUM($C$9:AQ9)-SUM($Q$42:AP42)</f>
        <v>0</v>
      </c>
      <c r="AR42" s="225">
        <f>$Q$11*$C$2*SUM($C$9:AR9)-SUM($Q$42:AQ42)</f>
        <v>0</v>
      </c>
      <c r="AS42" s="225">
        <f>$Q$11*$C$2*SUM($C$9:AS9)-SUM($Q$42:AR42)</f>
        <v>0</v>
      </c>
      <c r="AT42" s="225">
        <f>$Q$11*$C$2*SUM($C$9:AT9)-SUM($Q$42:AS42)</f>
        <v>0</v>
      </c>
      <c r="AU42" s="225">
        <f>$Q$11*$C$2*SUM($C$9:AU9)-SUM($Q$42:AT42)</f>
        <v>0</v>
      </c>
      <c r="AV42" s="225">
        <f>$Q$11*$C$2*SUM($C$9:AV9)-SUM($Q$42:AU42)</f>
        <v>0</v>
      </c>
      <c r="AW42" s="225">
        <f>$Q$11*$C$2*SUM($C$9:AW9)-SUM($Q$42:AV42)</f>
        <v>0</v>
      </c>
      <c r="AX42" s="225">
        <f>$Q$11*$C$2*SUM($C$9:AX9)-SUM($Q$42:AW42)</f>
        <v>0</v>
      </c>
      <c r="AY42" s="225">
        <f>$Q$11*$C$2*SUM($C$9:AY9)-SUM($Q$42:AX42)</f>
        <v>0</v>
      </c>
      <c r="AZ42" s="225">
        <f>$Q$11*$C$2*SUM($C$9:AZ9)-SUM($Q$42:AY42)</f>
        <v>0</v>
      </c>
    </row>
    <row r="43" spans="1:52" hidden="1" outlineLevel="1">
      <c r="A43" s="158"/>
      <c r="B43" s="266"/>
    </row>
    <row r="44" spans="1:52" ht="25.5" hidden="1" outlineLevel="1">
      <c r="A44" s="270" t="s">
        <v>226</v>
      </c>
      <c r="B44" s="266"/>
    </row>
    <row r="45" spans="1:52" s="255" customFormat="1" hidden="1" outlineLevel="1">
      <c r="A45" s="158" t="s">
        <v>105</v>
      </c>
      <c r="B45" s="326"/>
      <c r="C45" s="255">
        <f t="shared" ref="C45:AH45" ca="1" si="6">C28*C10</f>
        <v>44.800000000000011</v>
      </c>
      <c r="D45" s="255">
        <f t="shared" ca="1" si="6"/>
        <v>0</v>
      </c>
      <c r="E45" s="255">
        <f t="shared" ca="1" si="6"/>
        <v>7.9818485416706189</v>
      </c>
      <c r="F45" s="255">
        <f t="shared" ca="1" si="6"/>
        <v>8.7938929937524488</v>
      </c>
      <c r="G45" s="255">
        <f t="shared" ca="1" si="6"/>
        <v>0</v>
      </c>
      <c r="H45" s="255">
        <f t="shared" ca="1" si="6"/>
        <v>18.898838699213119</v>
      </c>
      <c r="I45" s="255">
        <f t="shared" ca="1" si="6"/>
        <v>9.6131823861313404</v>
      </c>
      <c r="J45" s="255">
        <f t="shared" ca="1" si="6"/>
        <v>9.6720771437542759</v>
      </c>
      <c r="K45" s="255">
        <f t="shared" ca="1" si="6"/>
        <v>19.294328101612706</v>
      </c>
      <c r="L45" s="255">
        <f t="shared" ca="1" si="6"/>
        <v>9.5411503892094096</v>
      </c>
      <c r="M45" s="255">
        <f t="shared" ca="1" si="6"/>
        <v>9.3648086728089392</v>
      </c>
      <c r="N45" s="255">
        <f t="shared" ca="1" si="6"/>
        <v>0</v>
      </c>
      <c r="O45" s="255">
        <f t="shared" ca="1" si="6"/>
        <v>0</v>
      </c>
      <c r="P45" s="255">
        <f t="shared" ca="1" si="6"/>
        <v>8.4908898868612148</v>
      </c>
      <c r="Q45" s="255">
        <f t="shared" ca="1" si="6"/>
        <v>0</v>
      </c>
      <c r="R45" s="255">
        <f t="shared" ca="1" si="6"/>
        <v>0</v>
      </c>
      <c r="S45" s="255">
        <f t="shared" ca="1" si="6"/>
        <v>0</v>
      </c>
      <c r="T45" s="255">
        <f t="shared" ca="1" si="6"/>
        <v>0</v>
      </c>
      <c r="U45" s="255">
        <f t="shared" ca="1" si="6"/>
        <v>0</v>
      </c>
      <c r="V45" s="255">
        <f t="shared" ca="1" si="6"/>
        <v>0</v>
      </c>
      <c r="W45" s="255">
        <f t="shared" ca="1" si="6"/>
        <v>0</v>
      </c>
      <c r="X45" s="255">
        <f t="shared" ca="1" si="6"/>
        <v>0</v>
      </c>
      <c r="Y45" s="255">
        <f t="shared" ca="1" si="6"/>
        <v>0</v>
      </c>
      <c r="Z45" s="255">
        <f t="shared" ca="1" si="6"/>
        <v>0</v>
      </c>
      <c r="AA45" s="255">
        <f t="shared" ca="1" si="6"/>
        <v>0</v>
      </c>
      <c r="AB45" s="255">
        <f t="shared" ca="1" si="6"/>
        <v>0</v>
      </c>
      <c r="AC45" s="255">
        <f t="shared" ca="1" si="6"/>
        <v>0</v>
      </c>
      <c r="AD45" s="255">
        <f t="shared" ca="1" si="6"/>
        <v>0</v>
      </c>
      <c r="AE45" s="255">
        <f t="shared" ca="1" si="6"/>
        <v>0</v>
      </c>
      <c r="AF45" s="255">
        <f t="shared" ca="1" si="6"/>
        <v>0</v>
      </c>
      <c r="AG45" s="255">
        <f t="shared" ca="1" si="6"/>
        <v>0</v>
      </c>
      <c r="AH45" s="255">
        <f t="shared" ca="1" si="6"/>
        <v>0</v>
      </c>
      <c r="AI45" s="255">
        <f t="shared" ref="AI45:AZ45" ca="1" si="7">AI28*AI10</f>
        <v>0</v>
      </c>
      <c r="AJ45" s="255">
        <f t="shared" ca="1" si="7"/>
        <v>0</v>
      </c>
      <c r="AK45" s="255">
        <f t="shared" ca="1" si="7"/>
        <v>0</v>
      </c>
      <c r="AL45" s="255">
        <f t="shared" ca="1" si="7"/>
        <v>0</v>
      </c>
      <c r="AM45" s="255">
        <f t="shared" ca="1" si="7"/>
        <v>0</v>
      </c>
      <c r="AN45" s="255">
        <f t="shared" ca="1" si="7"/>
        <v>0</v>
      </c>
      <c r="AO45" s="255">
        <f t="shared" ca="1" si="7"/>
        <v>0</v>
      </c>
      <c r="AP45" s="255">
        <f t="shared" ca="1" si="7"/>
        <v>0</v>
      </c>
      <c r="AQ45" s="255">
        <f t="shared" ca="1" si="7"/>
        <v>0</v>
      </c>
      <c r="AR45" s="255">
        <f t="shared" ca="1" si="7"/>
        <v>0</v>
      </c>
      <c r="AS45" s="255">
        <f t="shared" ca="1" si="7"/>
        <v>0</v>
      </c>
      <c r="AT45" s="255">
        <f t="shared" ca="1" si="7"/>
        <v>0</v>
      </c>
      <c r="AU45" s="255">
        <f t="shared" ca="1" si="7"/>
        <v>0</v>
      </c>
      <c r="AV45" s="255">
        <f t="shared" ca="1" si="7"/>
        <v>0</v>
      </c>
      <c r="AW45" s="255">
        <f t="shared" ca="1" si="7"/>
        <v>0</v>
      </c>
      <c r="AX45" s="255">
        <f t="shared" ca="1" si="7"/>
        <v>0</v>
      </c>
      <c r="AY45" s="255">
        <f t="shared" ca="1" si="7"/>
        <v>0</v>
      </c>
      <c r="AZ45" s="255">
        <f t="shared" ca="1" si="7"/>
        <v>0</v>
      </c>
    </row>
    <row r="46" spans="1:52" s="255" customFormat="1" hidden="1" outlineLevel="1">
      <c r="A46" s="267" t="s">
        <v>106</v>
      </c>
      <c r="B46" s="326"/>
      <c r="D46" s="255">
        <f t="shared" ref="D46:AI46" ca="1" si="8">D29*C10</f>
        <v>106.40000000000003</v>
      </c>
      <c r="E46" s="255">
        <f t="shared" ca="1" si="8"/>
        <v>17.040081847005357</v>
      </c>
      <c r="F46" s="255">
        <f t="shared" ca="1" si="8"/>
        <v>18.956890286467711</v>
      </c>
      <c r="G46" s="255">
        <f t="shared" ca="1" si="8"/>
        <v>0</v>
      </c>
      <c r="H46" s="255">
        <f t="shared" ca="1" si="8"/>
        <v>43.572586129870523</v>
      </c>
      <c r="I46" s="255">
        <f t="shared" ca="1" si="8"/>
        <v>22.44237095531561</v>
      </c>
      <c r="J46" s="255">
        <f t="shared" ca="1" si="8"/>
        <v>22.831308167061941</v>
      </c>
      <c r="K46" s="255">
        <f t="shared" ca="1" si="8"/>
        <v>45.942366432832735</v>
      </c>
      <c r="L46" s="255">
        <f t="shared" ca="1" si="8"/>
        <v>22.912014620665119</v>
      </c>
      <c r="M46" s="255">
        <f t="shared" ca="1" si="8"/>
        <v>22.660232174372311</v>
      </c>
      <c r="N46" s="255">
        <f t="shared" ca="1" si="8"/>
        <v>0</v>
      </c>
      <c r="O46" s="255">
        <f t="shared" ca="1" si="8"/>
        <v>0</v>
      </c>
      <c r="P46" s="255">
        <f t="shared" ca="1" si="8"/>
        <v>20.967234158013639</v>
      </c>
      <c r="Q46" s="255">
        <f t="shared" ca="1" si="8"/>
        <v>0</v>
      </c>
      <c r="R46" s="255">
        <f t="shared" ca="1" si="8"/>
        <v>0</v>
      </c>
      <c r="S46" s="255">
        <f t="shared" ca="1" si="8"/>
        <v>0</v>
      </c>
      <c r="T46" s="255">
        <f t="shared" ca="1" si="8"/>
        <v>0</v>
      </c>
      <c r="U46" s="255">
        <f t="shared" ca="1" si="8"/>
        <v>0</v>
      </c>
      <c r="V46" s="255">
        <f t="shared" ca="1" si="8"/>
        <v>0</v>
      </c>
      <c r="W46" s="255">
        <f t="shared" ca="1" si="8"/>
        <v>0</v>
      </c>
      <c r="X46" s="255">
        <f t="shared" ca="1" si="8"/>
        <v>0</v>
      </c>
      <c r="Y46" s="255">
        <f t="shared" ca="1" si="8"/>
        <v>0</v>
      </c>
      <c r="Z46" s="255">
        <f t="shared" ca="1" si="8"/>
        <v>0</v>
      </c>
      <c r="AA46" s="255">
        <f t="shared" ca="1" si="8"/>
        <v>0</v>
      </c>
      <c r="AB46" s="255">
        <f t="shared" ca="1" si="8"/>
        <v>0</v>
      </c>
      <c r="AC46" s="255">
        <f t="shared" ca="1" si="8"/>
        <v>0</v>
      </c>
      <c r="AD46" s="255">
        <f t="shared" ca="1" si="8"/>
        <v>0</v>
      </c>
      <c r="AE46" s="255">
        <f t="shared" ca="1" si="8"/>
        <v>0</v>
      </c>
      <c r="AF46" s="255">
        <f t="shared" ca="1" si="8"/>
        <v>0</v>
      </c>
      <c r="AG46" s="255">
        <f t="shared" ca="1" si="8"/>
        <v>0</v>
      </c>
      <c r="AH46" s="255">
        <f t="shared" ca="1" si="8"/>
        <v>0</v>
      </c>
      <c r="AI46" s="255">
        <f t="shared" ca="1" si="8"/>
        <v>0</v>
      </c>
      <c r="AJ46" s="255">
        <f t="shared" ref="AJ46:AZ46" ca="1" si="9">AJ29*AI10</f>
        <v>0</v>
      </c>
      <c r="AK46" s="255">
        <f t="shared" ca="1" si="9"/>
        <v>0</v>
      </c>
      <c r="AL46" s="255">
        <f t="shared" ca="1" si="9"/>
        <v>0</v>
      </c>
      <c r="AM46" s="255">
        <f t="shared" ca="1" si="9"/>
        <v>0</v>
      </c>
      <c r="AN46" s="255">
        <f t="shared" ca="1" si="9"/>
        <v>0</v>
      </c>
      <c r="AO46" s="255">
        <f t="shared" ca="1" si="9"/>
        <v>0</v>
      </c>
      <c r="AP46" s="255">
        <f t="shared" ca="1" si="9"/>
        <v>0</v>
      </c>
      <c r="AQ46" s="255">
        <f t="shared" ca="1" si="9"/>
        <v>0</v>
      </c>
      <c r="AR46" s="255">
        <f t="shared" ca="1" si="9"/>
        <v>0</v>
      </c>
      <c r="AS46" s="255">
        <f t="shared" ca="1" si="9"/>
        <v>0</v>
      </c>
      <c r="AT46" s="255">
        <f t="shared" ca="1" si="9"/>
        <v>0</v>
      </c>
      <c r="AU46" s="255">
        <f t="shared" ca="1" si="9"/>
        <v>0</v>
      </c>
      <c r="AV46" s="255">
        <f t="shared" ca="1" si="9"/>
        <v>0</v>
      </c>
      <c r="AW46" s="255">
        <f t="shared" ca="1" si="9"/>
        <v>0</v>
      </c>
      <c r="AX46" s="255">
        <f t="shared" ca="1" si="9"/>
        <v>0</v>
      </c>
      <c r="AY46" s="255">
        <f t="shared" ca="1" si="9"/>
        <v>0</v>
      </c>
      <c r="AZ46" s="255">
        <f t="shared" ca="1" si="9"/>
        <v>0</v>
      </c>
    </row>
    <row r="47" spans="1:52" s="255" customFormat="1" hidden="1" outlineLevel="1">
      <c r="A47" s="158" t="s">
        <v>107</v>
      </c>
      <c r="B47" s="326"/>
      <c r="E47" s="255">
        <f t="shared" ref="E47:AZ47" ca="1" si="10">E30*C10</f>
        <v>177.60000000000002</v>
      </c>
      <c r="F47" s="255">
        <f t="shared" ca="1" si="10"/>
        <v>24.887487960757863</v>
      </c>
      <c r="G47" s="255">
        <f t="shared" ca="1" si="10"/>
        <v>0</v>
      </c>
      <c r="H47" s="255">
        <f t="shared" ca="1" si="10"/>
        <v>61.007632644157596</v>
      </c>
      <c r="I47" s="255">
        <f t="shared" ca="1" si="10"/>
        <v>31.819454344839677</v>
      </c>
      <c r="J47" s="255">
        <f t="shared" ca="1" si="10"/>
        <v>32.777673368947831</v>
      </c>
      <c r="K47" s="255">
        <f t="shared" ca="1" si="10"/>
        <v>66.691452803786078</v>
      </c>
      <c r="L47" s="255">
        <f t="shared" ca="1" si="10"/>
        <v>33.550017592397595</v>
      </c>
      <c r="M47" s="255">
        <f t="shared" ca="1" si="10"/>
        <v>33.463600301234614</v>
      </c>
      <c r="N47" s="255">
        <f t="shared" ca="1" si="10"/>
        <v>0</v>
      </c>
      <c r="O47" s="255">
        <f t="shared" ca="1" si="10"/>
        <v>0</v>
      </c>
      <c r="P47" s="255">
        <f t="shared" ca="1" si="10"/>
        <v>31.648129980454236</v>
      </c>
      <c r="Q47" s="255">
        <f t="shared" ca="1" si="10"/>
        <v>0</v>
      </c>
      <c r="R47" s="255">
        <f t="shared" ca="1" si="10"/>
        <v>0</v>
      </c>
      <c r="S47" s="255">
        <f t="shared" ca="1" si="10"/>
        <v>0</v>
      </c>
      <c r="T47" s="255">
        <f t="shared" ca="1" si="10"/>
        <v>0</v>
      </c>
      <c r="U47" s="255">
        <f t="shared" ca="1" si="10"/>
        <v>0</v>
      </c>
      <c r="V47" s="255">
        <f t="shared" ca="1" si="10"/>
        <v>0</v>
      </c>
      <c r="W47" s="255">
        <f t="shared" ca="1" si="10"/>
        <v>0</v>
      </c>
      <c r="X47" s="255">
        <f t="shared" ca="1" si="10"/>
        <v>0</v>
      </c>
      <c r="Y47" s="255">
        <f t="shared" ca="1" si="10"/>
        <v>0</v>
      </c>
      <c r="Z47" s="255">
        <f t="shared" ca="1" si="10"/>
        <v>0</v>
      </c>
      <c r="AA47" s="255">
        <f t="shared" ca="1" si="10"/>
        <v>0</v>
      </c>
      <c r="AB47" s="255">
        <f t="shared" ca="1" si="10"/>
        <v>0</v>
      </c>
      <c r="AC47" s="255">
        <f t="shared" ca="1" si="10"/>
        <v>0</v>
      </c>
      <c r="AD47" s="255">
        <f t="shared" ca="1" si="10"/>
        <v>0</v>
      </c>
      <c r="AE47" s="255">
        <f t="shared" ca="1" si="10"/>
        <v>0</v>
      </c>
      <c r="AF47" s="255">
        <f t="shared" ca="1" si="10"/>
        <v>0</v>
      </c>
      <c r="AG47" s="255">
        <f t="shared" ca="1" si="10"/>
        <v>0</v>
      </c>
      <c r="AH47" s="255">
        <f t="shared" ca="1" si="10"/>
        <v>0</v>
      </c>
      <c r="AI47" s="255">
        <f t="shared" ca="1" si="10"/>
        <v>0</v>
      </c>
      <c r="AJ47" s="255">
        <f t="shared" ca="1" si="10"/>
        <v>0</v>
      </c>
      <c r="AK47" s="255">
        <f t="shared" ca="1" si="10"/>
        <v>0</v>
      </c>
      <c r="AL47" s="255">
        <f t="shared" ca="1" si="10"/>
        <v>0</v>
      </c>
      <c r="AM47" s="255">
        <f t="shared" ca="1" si="10"/>
        <v>0</v>
      </c>
      <c r="AN47" s="255">
        <f t="shared" ca="1" si="10"/>
        <v>0</v>
      </c>
      <c r="AO47" s="255">
        <f t="shared" ca="1" si="10"/>
        <v>0</v>
      </c>
      <c r="AP47" s="255">
        <f t="shared" ca="1" si="10"/>
        <v>0</v>
      </c>
      <c r="AQ47" s="255">
        <f t="shared" ca="1" si="10"/>
        <v>0</v>
      </c>
      <c r="AR47" s="255">
        <f t="shared" ca="1" si="10"/>
        <v>0</v>
      </c>
      <c r="AS47" s="255">
        <f t="shared" ca="1" si="10"/>
        <v>0</v>
      </c>
      <c r="AT47" s="255">
        <f t="shared" ca="1" si="10"/>
        <v>0</v>
      </c>
      <c r="AU47" s="255">
        <f t="shared" ca="1" si="10"/>
        <v>0</v>
      </c>
      <c r="AV47" s="255">
        <f t="shared" ca="1" si="10"/>
        <v>0</v>
      </c>
      <c r="AW47" s="255">
        <f t="shared" ca="1" si="10"/>
        <v>0</v>
      </c>
      <c r="AX47" s="255">
        <f t="shared" ca="1" si="10"/>
        <v>0</v>
      </c>
      <c r="AY47" s="255">
        <f t="shared" ca="1" si="10"/>
        <v>0</v>
      </c>
      <c r="AZ47" s="255">
        <f t="shared" ca="1" si="10"/>
        <v>0</v>
      </c>
    </row>
    <row r="48" spans="1:52" s="255" customFormat="1" hidden="1" outlineLevel="1">
      <c r="A48" s="267" t="s">
        <v>108</v>
      </c>
      <c r="B48" s="326"/>
      <c r="F48" s="255">
        <f t="shared" ref="F48:AZ48" ca="1" si="11">F31*C10</f>
        <v>245.70000000000005</v>
      </c>
      <c r="G48" s="255">
        <f t="shared" ca="1" si="11"/>
        <v>0</v>
      </c>
      <c r="H48" s="255">
        <f t="shared" ca="1" si="11"/>
        <v>68.095145371127444</v>
      </c>
      <c r="I48" s="255">
        <f t="shared" ca="1" si="11"/>
        <v>37.511449801475315</v>
      </c>
      <c r="J48" s="255">
        <f t="shared" ca="1" si="11"/>
        <v>39.12932899162724</v>
      </c>
      <c r="K48" s="255">
        <f t="shared" ca="1" si="11"/>
        <v>80.615358826330933</v>
      </c>
      <c r="L48" s="255">
        <f t="shared" ca="1" si="11"/>
        <v>41.00623111584148</v>
      </c>
      <c r="M48" s="255">
        <f t="shared" ca="1" si="11"/>
        <v>41.257454066326893</v>
      </c>
      <c r="N48" s="255">
        <f t="shared" ca="1" si="11"/>
        <v>0</v>
      </c>
      <c r="O48" s="255">
        <f t="shared" ca="1" si="11"/>
        <v>0</v>
      </c>
      <c r="P48" s="255">
        <f t="shared" ca="1" si="11"/>
        <v>39.946761994950613</v>
      </c>
      <c r="Q48" s="255">
        <f t="shared" ca="1" si="11"/>
        <v>0</v>
      </c>
      <c r="R48" s="255">
        <f t="shared" ca="1" si="11"/>
        <v>0</v>
      </c>
      <c r="S48" s="255">
        <f t="shared" ca="1" si="11"/>
        <v>0</v>
      </c>
      <c r="T48" s="255">
        <f t="shared" ca="1" si="11"/>
        <v>0</v>
      </c>
      <c r="U48" s="255">
        <f t="shared" ca="1" si="11"/>
        <v>0</v>
      </c>
      <c r="V48" s="255">
        <f t="shared" ca="1" si="11"/>
        <v>0</v>
      </c>
      <c r="W48" s="255">
        <f t="shared" ca="1" si="11"/>
        <v>0</v>
      </c>
      <c r="X48" s="255">
        <f t="shared" ca="1" si="11"/>
        <v>0</v>
      </c>
      <c r="Y48" s="255">
        <f t="shared" ca="1" si="11"/>
        <v>0</v>
      </c>
      <c r="Z48" s="255">
        <f t="shared" ca="1" si="11"/>
        <v>0</v>
      </c>
      <c r="AA48" s="255">
        <f t="shared" ca="1" si="11"/>
        <v>0</v>
      </c>
      <c r="AB48" s="255">
        <f t="shared" ca="1" si="11"/>
        <v>0</v>
      </c>
      <c r="AC48" s="255">
        <f t="shared" ca="1" si="11"/>
        <v>0</v>
      </c>
      <c r="AD48" s="255">
        <f t="shared" ca="1" si="11"/>
        <v>0</v>
      </c>
      <c r="AE48" s="255">
        <f t="shared" ca="1" si="11"/>
        <v>0</v>
      </c>
      <c r="AF48" s="255">
        <f t="shared" ca="1" si="11"/>
        <v>0</v>
      </c>
      <c r="AG48" s="255">
        <f t="shared" ca="1" si="11"/>
        <v>0</v>
      </c>
      <c r="AH48" s="255">
        <f t="shared" ca="1" si="11"/>
        <v>0</v>
      </c>
      <c r="AI48" s="255">
        <f t="shared" ca="1" si="11"/>
        <v>0</v>
      </c>
      <c r="AJ48" s="255">
        <f t="shared" ca="1" si="11"/>
        <v>0</v>
      </c>
      <c r="AK48" s="255">
        <f t="shared" ca="1" si="11"/>
        <v>0</v>
      </c>
      <c r="AL48" s="255">
        <f t="shared" ca="1" si="11"/>
        <v>0</v>
      </c>
      <c r="AM48" s="255">
        <f t="shared" ca="1" si="11"/>
        <v>0</v>
      </c>
      <c r="AN48" s="255">
        <f t="shared" ca="1" si="11"/>
        <v>0</v>
      </c>
      <c r="AO48" s="255">
        <f t="shared" ca="1" si="11"/>
        <v>0</v>
      </c>
      <c r="AP48" s="255">
        <f t="shared" ca="1" si="11"/>
        <v>0</v>
      </c>
      <c r="AQ48" s="255">
        <f t="shared" ca="1" si="11"/>
        <v>0</v>
      </c>
      <c r="AR48" s="255">
        <f t="shared" ca="1" si="11"/>
        <v>0</v>
      </c>
      <c r="AS48" s="255">
        <f t="shared" ca="1" si="11"/>
        <v>0</v>
      </c>
      <c r="AT48" s="255">
        <f t="shared" ca="1" si="11"/>
        <v>0</v>
      </c>
      <c r="AU48" s="255">
        <f t="shared" ca="1" si="11"/>
        <v>0</v>
      </c>
      <c r="AV48" s="255">
        <f t="shared" ca="1" si="11"/>
        <v>0</v>
      </c>
      <c r="AW48" s="255">
        <f t="shared" ca="1" si="11"/>
        <v>0</v>
      </c>
      <c r="AX48" s="255">
        <f t="shared" ca="1" si="11"/>
        <v>0</v>
      </c>
      <c r="AY48" s="255">
        <f t="shared" ca="1" si="11"/>
        <v>0</v>
      </c>
      <c r="AZ48" s="255">
        <f t="shared" ca="1" si="11"/>
        <v>0</v>
      </c>
    </row>
    <row r="49" spans="1:52" s="255" customFormat="1" hidden="1" outlineLevel="1">
      <c r="A49" s="158" t="s">
        <v>109</v>
      </c>
      <c r="B49" s="326"/>
      <c r="G49" s="255">
        <f t="shared" ref="G49:AZ49" ca="1" si="12">G32*C10</f>
        <v>265.50000000000006</v>
      </c>
      <c r="H49" s="255">
        <f t="shared" ca="1" si="12"/>
        <v>66.14242295877078</v>
      </c>
      <c r="I49" s="255">
        <f t="shared" ca="1" si="12"/>
        <v>36.791333121763088</v>
      </c>
      <c r="J49" s="255">
        <f t="shared" ca="1" si="12"/>
        <v>40.534350518077702</v>
      </c>
      <c r="K49" s="255">
        <f t="shared" ca="1" si="12"/>
        <v>84.565216502051328</v>
      </c>
      <c r="L49" s="255">
        <f t="shared" ca="1" si="12"/>
        <v>43.555917314592833</v>
      </c>
      <c r="M49" s="255">
        <f t="shared" ca="1" si="12"/>
        <v>44.310762561074107</v>
      </c>
      <c r="N49" s="255">
        <f t="shared" ca="1" si="12"/>
        <v>0</v>
      </c>
      <c r="O49" s="255">
        <f t="shared" ca="1" si="12"/>
        <v>0</v>
      </c>
      <c r="P49" s="255">
        <f t="shared" ca="1" si="12"/>
        <v>43.978740075262088</v>
      </c>
      <c r="Q49" s="255">
        <f t="shared" ca="1" si="12"/>
        <v>0</v>
      </c>
      <c r="R49" s="255">
        <f t="shared" ca="1" si="12"/>
        <v>0</v>
      </c>
      <c r="S49" s="255">
        <f t="shared" ca="1" si="12"/>
        <v>0</v>
      </c>
      <c r="T49" s="255">
        <f t="shared" ca="1" si="12"/>
        <v>0</v>
      </c>
      <c r="U49" s="255">
        <f t="shared" ca="1" si="12"/>
        <v>0</v>
      </c>
      <c r="V49" s="255">
        <f t="shared" ca="1" si="12"/>
        <v>0</v>
      </c>
      <c r="W49" s="255">
        <f t="shared" ca="1" si="12"/>
        <v>0</v>
      </c>
      <c r="X49" s="255">
        <f t="shared" ca="1" si="12"/>
        <v>0</v>
      </c>
      <c r="Y49" s="255">
        <f t="shared" ca="1" si="12"/>
        <v>0</v>
      </c>
      <c r="Z49" s="255">
        <f t="shared" ca="1" si="12"/>
        <v>0</v>
      </c>
      <c r="AA49" s="255">
        <f t="shared" ca="1" si="12"/>
        <v>0</v>
      </c>
      <c r="AB49" s="255">
        <f t="shared" ca="1" si="12"/>
        <v>0</v>
      </c>
      <c r="AC49" s="255">
        <f t="shared" ca="1" si="12"/>
        <v>0</v>
      </c>
      <c r="AD49" s="255">
        <f t="shared" ca="1" si="12"/>
        <v>0</v>
      </c>
      <c r="AE49" s="255">
        <f t="shared" ca="1" si="12"/>
        <v>0</v>
      </c>
      <c r="AF49" s="255">
        <f t="shared" ca="1" si="12"/>
        <v>0</v>
      </c>
      <c r="AG49" s="255">
        <f t="shared" ca="1" si="12"/>
        <v>0</v>
      </c>
      <c r="AH49" s="255">
        <f t="shared" ca="1" si="12"/>
        <v>0</v>
      </c>
      <c r="AI49" s="255">
        <f t="shared" ca="1" si="12"/>
        <v>0</v>
      </c>
      <c r="AJ49" s="255">
        <f t="shared" ca="1" si="12"/>
        <v>0</v>
      </c>
      <c r="AK49" s="255">
        <f t="shared" ca="1" si="12"/>
        <v>0</v>
      </c>
      <c r="AL49" s="255">
        <f t="shared" ca="1" si="12"/>
        <v>0</v>
      </c>
      <c r="AM49" s="255">
        <f t="shared" ca="1" si="12"/>
        <v>0</v>
      </c>
      <c r="AN49" s="255">
        <f t="shared" ca="1" si="12"/>
        <v>0</v>
      </c>
      <c r="AO49" s="255">
        <f t="shared" ca="1" si="12"/>
        <v>0</v>
      </c>
      <c r="AP49" s="255">
        <f t="shared" ca="1" si="12"/>
        <v>0</v>
      </c>
      <c r="AQ49" s="255">
        <f t="shared" ca="1" si="12"/>
        <v>0</v>
      </c>
      <c r="AR49" s="255">
        <f t="shared" ca="1" si="12"/>
        <v>0</v>
      </c>
      <c r="AS49" s="255">
        <f t="shared" ca="1" si="12"/>
        <v>0</v>
      </c>
      <c r="AT49" s="255">
        <f t="shared" ca="1" si="12"/>
        <v>0</v>
      </c>
      <c r="AU49" s="255">
        <f t="shared" ca="1" si="12"/>
        <v>0</v>
      </c>
      <c r="AV49" s="255">
        <f t="shared" ca="1" si="12"/>
        <v>0</v>
      </c>
      <c r="AW49" s="255">
        <f t="shared" ca="1" si="12"/>
        <v>0</v>
      </c>
      <c r="AX49" s="255">
        <f t="shared" ca="1" si="12"/>
        <v>0</v>
      </c>
      <c r="AY49" s="255">
        <f t="shared" ca="1" si="12"/>
        <v>0</v>
      </c>
      <c r="AZ49" s="255">
        <f t="shared" ca="1" si="12"/>
        <v>0</v>
      </c>
    </row>
    <row r="50" spans="1:52" s="255" customFormat="1" hidden="1" outlineLevel="1">
      <c r="A50" s="267" t="s">
        <v>110</v>
      </c>
      <c r="B50" s="326"/>
      <c r="H50" s="255">
        <f t="shared" ref="H50:AZ50" ca="1" si="13">H33*C10</f>
        <v>313.5</v>
      </c>
      <c r="I50" s="255">
        <f t="shared" ca="1" si="13"/>
        <v>31.950153463135134</v>
      </c>
      <c r="J50" s="255">
        <f t="shared" ca="1" si="13"/>
        <v>35.544169287126984</v>
      </c>
      <c r="K50" s="255">
        <f t="shared" ca="1" si="13"/>
        <v>78.320609475607768</v>
      </c>
      <c r="L50" s="255">
        <f t="shared" ca="1" si="13"/>
        <v>40.849299496753687</v>
      </c>
      <c r="M50" s="255">
        <f t="shared" ca="1" si="13"/>
        <v>42.079445541216721</v>
      </c>
      <c r="N50" s="255">
        <f t="shared" ca="1" si="13"/>
        <v>0</v>
      </c>
      <c r="O50" s="255">
        <f t="shared" ca="1" si="13"/>
        <v>0</v>
      </c>
      <c r="P50" s="255">
        <f t="shared" ca="1" si="13"/>
        <v>42.960027413747049</v>
      </c>
      <c r="Q50" s="255">
        <f t="shared" ca="1" si="13"/>
        <v>0</v>
      </c>
      <c r="R50" s="255">
        <f t="shared" ca="1" si="13"/>
        <v>0</v>
      </c>
      <c r="S50" s="255">
        <f t="shared" ca="1" si="13"/>
        <v>0</v>
      </c>
      <c r="T50" s="255">
        <f t="shared" ca="1" si="13"/>
        <v>0</v>
      </c>
      <c r="U50" s="255">
        <f t="shared" ca="1" si="13"/>
        <v>0</v>
      </c>
      <c r="V50" s="255">
        <f t="shared" ca="1" si="13"/>
        <v>0</v>
      </c>
      <c r="W50" s="255">
        <f t="shared" ca="1" si="13"/>
        <v>0</v>
      </c>
      <c r="X50" s="255">
        <f t="shared" ca="1" si="13"/>
        <v>0</v>
      </c>
      <c r="Y50" s="255">
        <f t="shared" ca="1" si="13"/>
        <v>0</v>
      </c>
      <c r="Z50" s="255">
        <f t="shared" ca="1" si="13"/>
        <v>0</v>
      </c>
      <c r="AA50" s="255">
        <f t="shared" ca="1" si="13"/>
        <v>0</v>
      </c>
      <c r="AB50" s="255">
        <f t="shared" ca="1" si="13"/>
        <v>0</v>
      </c>
      <c r="AC50" s="255">
        <f t="shared" ca="1" si="13"/>
        <v>0</v>
      </c>
      <c r="AD50" s="255">
        <f t="shared" ca="1" si="13"/>
        <v>0</v>
      </c>
      <c r="AE50" s="255">
        <f t="shared" ca="1" si="13"/>
        <v>0</v>
      </c>
      <c r="AF50" s="255">
        <f t="shared" ca="1" si="13"/>
        <v>0</v>
      </c>
      <c r="AG50" s="255">
        <f t="shared" ca="1" si="13"/>
        <v>0</v>
      </c>
      <c r="AH50" s="255">
        <f t="shared" ca="1" si="13"/>
        <v>0</v>
      </c>
      <c r="AI50" s="255">
        <f t="shared" ca="1" si="13"/>
        <v>0</v>
      </c>
      <c r="AJ50" s="255">
        <f t="shared" ca="1" si="13"/>
        <v>0</v>
      </c>
      <c r="AK50" s="255">
        <f t="shared" ca="1" si="13"/>
        <v>0</v>
      </c>
      <c r="AL50" s="255">
        <f t="shared" ca="1" si="13"/>
        <v>0</v>
      </c>
      <c r="AM50" s="255">
        <f t="shared" ca="1" si="13"/>
        <v>0</v>
      </c>
      <c r="AN50" s="255">
        <f t="shared" ca="1" si="13"/>
        <v>0</v>
      </c>
      <c r="AO50" s="255">
        <f t="shared" ca="1" si="13"/>
        <v>0</v>
      </c>
      <c r="AP50" s="255">
        <f t="shared" ca="1" si="13"/>
        <v>0</v>
      </c>
      <c r="AQ50" s="255">
        <f t="shared" ca="1" si="13"/>
        <v>0</v>
      </c>
      <c r="AR50" s="255">
        <f t="shared" ca="1" si="13"/>
        <v>0</v>
      </c>
      <c r="AS50" s="255">
        <f t="shared" ca="1" si="13"/>
        <v>0</v>
      </c>
      <c r="AT50" s="255">
        <f t="shared" ca="1" si="13"/>
        <v>0</v>
      </c>
      <c r="AU50" s="255">
        <f t="shared" ca="1" si="13"/>
        <v>0</v>
      </c>
      <c r="AV50" s="255">
        <f t="shared" ca="1" si="13"/>
        <v>0</v>
      </c>
      <c r="AW50" s="255">
        <f t="shared" ca="1" si="13"/>
        <v>0</v>
      </c>
      <c r="AX50" s="255">
        <f t="shared" ca="1" si="13"/>
        <v>0</v>
      </c>
      <c r="AY50" s="255">
        <f t="shared" ca="1" si="13"/>
        <v>0</v>
      </c>
      <c r="AZ50" s="255">
        <f t="shared" ca="1" si="13"/>
        <v>0</v>
      </c>
    </row>
    <row r="51" spans="1:52" s="255" customFormat="1" hidden="1" outlineLevel="1">
      <c r="A51" s="158" t="s">
        <v>111</v>
      </c>
      <c r="B51" s="326"/>
      <c r="I51" s="255">
        <f t="shared" ref="I51:AZ51" ca="1" si="14">I34*C10</f>
        <v>290.40000000000003</v>
      </c>
      <c r="J51" s="255">
        <f t="shared" ca="1" si="14"/>
        <v>27.129603993258602</v>
      </c>
      <c r="K51" s="255">
        <f t="shared" ca="1" si="14"/>
        <v>60.362729596384042</v>
      </c>
      <c r="L51" s="255">
        <f t="shared" ca="1" si="14"/>
        <v>33.251907882626519</v>
      </c>
      <c r="M51" s="255">
        <f t="shared" ca="1" si="14"/>
        <v>34.686071853383751</v>
      </c>
      <c r="N51" s="255">
        <f t="shared" ca="1" si="14"/>
        <v>0</v>
      </c>
      <c r="O51" s="255">
        <f t="shared" ca="1" si="14"/>
        <v>0</v>
      </c>
      <c r="P51" s="255">
        <f t="shared" ca="1" si="14"/>
        <v>36.572541699820889</v>
      </c>
      <c r="Q51" s="255">
        <f t="shared" ca="1" si="14"/>
        <v>0</v>
      </c>
      <c r="R51" s="255">
        <f t="shared" ca="1" si="14"/>
        <v>0</v>
      </c>
      <c r="S51" s="255">
        <f t="shared" ca="1" si="14"/>
        <v>0</v>
      </c>
      <c r="T51" s="255">
        <f t="shared" ca="1" si="14"/>
        <v>0</v>
      </c>
      <c r="U51" s="255">
        <f t="shared" ca="1" si="14"/>
        <v>0</v>
      </c>
      <c r="V51" s="255">
        <f t="shared" ca="1" si="14"/>
        <v>0</v>
      </c>
      <c r="W51" s="255">
        <f t="shared" ca="1" si="14"/>
        <v>0</v>
      </c>
      <c r="X51" s="255">
        <f t="shared" ca="1" si="14"/>
        <v>0</v>
      </c>
      <c r="Y51" s="255">
        <f t="shared" ca="1" si="14"/>
        <v>0</v>
      </c>
      <c r="Z51" s="255">
        <f t="shared" ca="1" si="14"/>
        <v>0</v>
      </c>
      <c r="AA51" s="255">
        <f t="shared" ca="1" si="14"/>
        <v>0</v>
      </c>
      <c r="AB51" s="255">
        <f t="shared" ca="1" si="14"/>
        <v>0</v>
      </c>
      <c r="AC51" s="255">
        <f t="shared" ca="1" si="14"/>
        <v>0</v>
      </c>
      <c r="AD51" s="255">
        <f t="shared" ca="1" si="14"/>
        <v>0</v>
      </c>
      <c r="AE51" s="255">
        <f t="shared" ca="1" si="14"/>
        <v>0</v>
      </c>
      <c r="AF51" s="255">
        <f t="shared" ca="1" si="14"/>
        <v>0</v>
      </c>
      <c r="AG51" s="255">
        <f t="shared" ca="1" si="14"/>
        <v>0</v>
      </c>
      <c r="AH51" s="255">
        <f t="shared" ca="1" si="14"/>
        <v>0</v>
      </c>
      <c r="AI51" s="255">
        <f t="shared" ca="1" si="14"/>
        <v>0</v>
      </c>
      <c r="AJ51" s="255">
        <f t="shared" ca="1" si="14"/>
        <v>0</v>
      </c>
      <c r="AK51" s="255">
        <f t="shared" ca="1" si="14"/>
        <v>0</v>
      </c>
      <c r="AL51" s="255">
        <f t="shared" ca="1" si="14"/>
        <v>0</v>
      </c>
      <c r="AM51" s="255">
        <f t="shared" ca="1" si="14"/>
        <v>0</v>
      </c>
      <c r="AN51" s="255">
        <f t="shared" ca="1" si="14"/>
        <v>0</v>
      </c>
      <c r="AO51" s="255">
        <f t="shared" ca="1" si="14"/>
        <v>0</v>
      </c>
      <c r="AP51" s="255">
        <f t="shared" ca="1" si="14"/>
        <v>0</v>
      </c>
      <c r="AQ51" s="255">
        <f t="shared" ca="1" si="14"/>
        <v>0</v>
      </c>
      <c r="AR51" s="255">
        <f t="shared" ca="1" si="14"/>
        <v>0</v>
      </c>
      <c r="AS51" s="255">
        <f t="shared" ca="1" si="14"/>
        <v>0</v>
      </c>
      <c r="AT51" s="255">
        <f t="shared" ca="1" si="14"/>
        <v>0</v>
      </c>
      <c r="AU51" s="255">
        <f t="shared" ca="1" si="14"/>
        <v>0</v>
      </c>
      <c r="AV51" s="255">
        <f t="shared" ca="1" si="14"/>
        <v>0</v>
      </c>
      <c r="AW51" s="255">
        <f t="shared" ca="1" si="14"/>
        <v>0</v>
      </c>
      <c r="AX51" s="255">
        <f t="shared" ca="1" si="14"/>
        <v>0</v>
      </c>
      <c r="AY51" s="255">
        <f t="shared" ca="1" si="14"/>
        <v>0</v>
      </c>
      <c r="AZ51" s="255">
        <f t="shared" ca="1" si="14"/>
        <v>0</v>
      </c>
    </row>
    <row r="52" spans="1:52" s="255" customFormat="1" hidden="1" outlineLevel="1">
      <c r="A52" s="267" t="s">
        <v>112</v>
      </c>
      <c r="B52" s="326"/>
      <c r="J52" s="255">
        <f t="shared" ref="J52:AZ52" ca="1" si="15">J35*C10</f>
        <v>263.90000000000003</v>
      </c>
      <c r="K52" s="255">
        <f t="shared" ca="1" si="15"/>
        <v>45.514955459764373</v>
      </c>
      <c r="L52" s="255">
        <f t="shared" ca="1" si="15"/>
        <v>25.317425843111515</v>
      </c>
      <c r="M52" s="255">
        <f t="shared" ca="1" si="15"/>
        <v>27.89312933955857</v>
      </c>
      <c r="N52" s="255">
        <f t="shared" ca="1" si="15"/>
        <v>0</v>
      </c>
      <c r="O52" s="255">
        <f t="shared" ca="1" si="15"/>
        <v>0</v>
      </c>
      <c r="P52" s="255">
        <f t="shared" ca="1" si="15"/>
        <v>30.491812881010336</v>
      </c>
      <c r="Q52" s="255">
        <f t="shared" ca="1" si="15"/>
        <v>0</v>
      </c>
      <c r="R52" s="255">
        <f t="shared" ca="1" si="15"/>
        <v>0</v>
      </c>
      <c r="S52" s="255">
        <f t="shared" ca="1" si="15"/>
        <v>0</v>
      </c>
      <c r="T52" s="255">
        <f t="shared" ca="1" si="15"/>
        <v>0</v>
      </c>
      <c r="U52" s="255">
        <f t="shared" ca="1" si="15"/>
        <v>0</v>
      </c>
      <c r="V52" s="255">
        <f t="shared" ca="1" si="15"/>
        <v>0</v>
      </c>
      <c r="W52" s="255">
        <f t="shared" ca="1" si="15"/>
        <v>0</v>
      </c>
      <c r="X52" s="255">
        <f t="shared" ca="1" si="15"/>
        <v>0</v>
      </c>
      <c r="Y52" s="255">
        <f t="shared" ca="1" si="15"/>
        <v>0</v>
      </c>
      <c r="Z52" s="255">
        <f t="shared" ca="1" si="15"/>
        <v>0</v>
      </c>
      <c r="AA52" s="255">
        <f t="shared" ca="1" si="15"/>
        <v>0</v>
      </c>
      <c r="AB52" s="255">
        <f t="shared" ca="1" si="15"/>
        <v>0</v>
      </c>
      <c r="AC52" s="255">
        <f t="shared" ca="1" si="15"/>
        <v>0</v>
      </c>
      <c r="AD52" s="255">
        <f t="shared" ca="1" si="15"/>
        <v>0</v>
      </c>
      <c r="AE52" s="255">
        <f t="shared" ca="1" si="15"/>
        <v>0</v>
      </c>
      <c r="AF52" s="255">
        <f t="shared" ca="1" si="15"/>
        <v>0</v>
      </c>
      <c r="AG52" s="255">
        <f t="shared" ca="1" si="15"/>
        <v>0</v>
      </c>
      <c r="AH52" s="255">
        <f t="shared" ca="1" si="15"/>
        <v>0</v>
      </c>
      <c r="AI52" s="255">
        <f t="shared" ca="1" si="15"/>
        <v>0</v>
      </c>
      <c r="AJ52" s="255">
        <f t="shared" ca="1" si="15"/>
        <v>0</v>
      </c>
      <c r="AK52" s="255">
        <f t="shared" ca="1" si="15"/>
        <v>0</v>
      </c>
      <c r="AL52" s="255">
        <f t="shared" ca="1" si="15"/>
        <v>0</v>
      </c>
      <c r="AM52" s="255">
        <f t="shared" ca="1" si="15"/>
        <v>0</v>
      </c>
      <c r="AN52" s="255">
        <f t="shared" ca="1" si="15"/>
        <v>0</v>
      </c>
      <c r="AO52" s="255">
        <f t="shared" ca="1" si="15"/>
        <v>0</v>
      </c>
      <c r="AP52" s="255">
        <f t="shared" ca="1" si="15"/>
        <v>0</v>
      </c>
      <c r="AQ52" s="255">
        <f t="shared" ca="1" si="15"/>
        <v>0</v>
      </c>
      <c r="AR52" s="255">
        <f t="shared" ca="1" si="15"/>
        <v>0</v>
      </c>
      <c r="AS52" s="255">
        <f t="shared" ca="1" si="15"/>
        <v>0</v>
      </c>
      <c r="AT52" s="255">
        <f t="shared" ca="1" si="15"/>
        <v>0</v>
      </c>
      <c r="AU52" s="255">
        <f t="shared" ca="1" si="15"/>
        <v>0</v>
      </c>
      <c r="AV52" s="255">
        <f t="shared" ca="1" si="15"/>
        <v>0</v>
      </c>
      <c r="AW52" s="255">
        <f t="shared" ca="1" si="15"/>
        <v>0</v>
      </c>
      <c r="AX52" s="255">
        <f t="shared" ca="1" si="15"/>
        <v>0</v>
      </c>
      <c r="AY52" s="255">
        <f t="shared" ca="1" si="15"/>
        <v>0</v>
      </c>
      <c r="AZ52" s="255">
        <f t="shared" ca="1" si="15"/>
        <v>0</v>
      </c>
    </row>
    <row r="53" spans="1:52" s="255" customFormat="1" hidden="1" outlineLevel="1">
      <c r="A53" s="158" t="s">
        <v>113</v>
      </c>
      <c r="B53" s="326"/>
      <c r="K53" s="255">
        <f t="shared" ref="K53:AZ53" ca="1" si="16">K36*C10</f>
        <v>210.00000000000003</v>
      </c>
      <c r="L53" s="255">
        <f t="shared" ca="1" si="16"/>
        <v>15.694812227504979</v>
      </c>
      <c r="M53" s="255">
        <f t="shared" ca="1" si="16"/>
        <v>17.460293684904485</v>
      </c>
      <c r="N53" s="255">
        <f t="shared" ca="1" si="16"/>
        <v>0</v>
      </c>
      <c r="O53" s="255">
        <f t="shared" ca="1" si="16"/>
        <v>0</v>
      </c>
      <c r="P53" s="255">
        <f t="shared" ca="1" si="16"/>
        <v>20.670604827264356</v>
      </c>
      <c r="Q53" s="255">
        <f t="shared" ca="1" si="16"/>
        <v>0</v>
      </c>
      <c r="R53" s="255">
        <f t="shared" ca="1" si="16"/>
        <v>0</v>
      </c>
      <c r="S53" s="255">
        <f t="shared" ca="1" si="16"/>
        <v>0</v>
      </c>
      <c r="T53" s="255">
        <f t="shared" ca="1" si="16"/>
        <v>0</v>
      </c>
      <c r="U53" s="255">
        <f t="shared" ca="1" si="16"/>
        <v>0</v>
      </c>
      <c r="V53" s="255">
        <f t="shared" ca="1" si="16"/>
        <v>0</v>
      </c>
      <c r="W53" s="255">
        <f t="shared" ca="1" si="16"/>
        <v>0</v>
      </c>
      <c r="X53" s="255">
        <f t="shared" ca="1" si="16"/>
        <v>0</v>
      </c>
      <c r="Y53" s="255">
        <f t="shared" ca="1" si="16"/>
        <v>0</v>
      </c>
      <c r="Z53" s="255">
        <f t="shared" ca="1" si="16"/>
        <v>0</v>
      </c>
      <c r="AA53" s="255">
        <f t="shared" ca="1" si="16"/>
        <v>0</v>
      </c>
      <c r="AB53" s="255">
        <f t="shared" ca="1" si="16"/>
        <v>0</v>
      </c>
      <c r="AC53" s="255">
        <f t="shared" ca="1" si="16"/>
        <v>0</v>
      </c>
      <c r="AD53" s="255">
        <f t="shared" ca="1" si="16"/>
        <v>0</v>
      </c>
      <c r="AE53" s="255">
        <f t="shared" ca="1" si="16"/>
        <v>0</v>
      </c>
      <c r="AF53" s="255">
        <f t="shared" ca="1" si="16"/>
        <v>0</v>
      </c>
      <c r="AG53" s="255">
        <f t="shared" ca="1" si="16"/>
        <v>0</v>
      </c>
      <c r="AH53" s="255">
        <f t="shared" ca="1" si="16"/>
        <v>0</v>
      </c>
      <c r="AI53" s="255">
        <f t="shared" ca="1" si="16"/>
        <v>0</v>
      </c>
      <c r="AJ53" s="255">
        <f t="shared" ca="1" si="16"/>
        <v>0</v>
      </c>
      <c r="AK53" s="255">
        <f t="shared" ca="1" si="16"/>
        <v>0</v>
      </c>
      <c r="AL53" s="255">
        <f t="shared" ca="1" si="16"/>
        <v>0</v>
      </c>
      <c r="AM53" s="255">
        <f t="shared" ca="1" si="16"/>
        <v>0</v>
      </c>
      <c r="AN53" s="255">
        <f t="shared" ca="1" si="16"/>
        <v>0</v>
      </c>
      <c r="AO53" s="255">
        <f t="shared" ca="1" si="16"/>
        <v>0</v>
      </c>
      <c r="AP53" s="255">
        <f t="shared" ca="1" si="16"/>
        <v>0</v>
      </c>
      <c r="AQ53" s="255">
        <f t="shared" ca="1" si="16"/>
        <v>0</v>
      </c>
      <c r="AR53" s="255">
        <f t="shared" ca="1" si="16"/>
        <v>0</v>
      </c>
      <c r="AS53" s="255">
        <f t="shared" ca="1" si="16"/>
        <v>0</v>
      </c>
      <c r="AT53" s="255">
        <f t="shared" ca="1" si="16"/>
        <v>0</v>
      </c>
      <c r="AU53" s="255">
        <f t="shared" ca="1" si="16"/>
        <v>0</v>
      </c>
      <c r="AV53" s="255">
        <f t="shared" ca="1" si="16"/>
        <v>0</v>
      </c>
      <c r="AW53" s="255">
        <f t="shared" ca="1" si="16"/>
        <v>0</v>
      </c>
      <c r="AX53" s="255">
        <f t="shared" ca="1" si="16"/>
        <v>0</v>
      </c>
      <c r="AY53" s="255">
        <f t="shared" ca="1" si="16"/>
        <v>0</v>
      </c>
      <c r="AZ53" s="255">
        <f t="shared" ca="1" si="16"/>
        <v>0</v>
      </c>
    </row>
    <row r="54" spans="1:52" s="255" customFormat="1" hidden="1" outlineLevel="1">
      <c r="A54" s="267" t="s">
        <v>114</v>
      </c>
      <c r="B54" s="326"/>
      <c r="L54" s="255">
        <f t="shared" ref="L54:AZ54" ca="1" si="17">L37*C10</f>
        <v>116.80000000000003</v>
      </c>
      <c r="M54" s="255">
        <f t="shared" ca="1" si="17"/>
        <v>8.183723518627577</v>
      </c>
      <c r="N54" s="255">
        <f t="shared" ca="1" si="17"/>
        <v>0</v>
      </c>
      <c r="O54" s="255">
        <f t="shared" ca="1" si="17"/>
        <v>0</v>
      </c>
      <c r="P54" s="255">
        <f t="shared" ca="1" si="17"/>
        <v>10.463153906186028</v>
      </c>
      <c r="Q54" s="255">
        <f t="shared" ca="1" si="17"/>
        <v>0</v>
      </c>
      <c r="R54" s="255">
        <f t="shared" ca="1" si="17"/>
        <v>0</v>
      </c>
      <c r="S54" s="255">
        <f t="shared" ca="1" si="17"/>
        <v>0</v>
      </c>
      <c r="T54" s="255">
        <f t="shared" ca="1" si="17"/>
        <v>0</v>
      </c>
      <c r="U54" s="255">
        <f t="shared" ca="1" si="17"/>
        <v>0</v>
      </c>
      <c r="V54" s="255">
        <f t="shared" ca="1" si="17"/>
        <v>0</v>
      </c>
      <c r="W54" s="255">
        <f t="shared" ca="1" si="17"/>
        <v>0</v>
      </c>
      <c r="X54" s="255">
        <f t="shared" ca="1" si="17"/>
        <v>0</v>
      </c>
      <c r="Y54" s="255">
        <f t="shared" ca="1" si="17"/>
        <v>0</v>
      </c>
      <c r="Z54" s="255">
        <f t="shared" ca="1" si="17"/>
        <v>0</v>
      </c>
      <c r="AA54" s="255">
        <f t="shared" ca="1" si="17"/>
        <v>0</v>
      </c>
      <c r="AB54" s="255">
        <f t="shared" ca="1" si="17"/>
        <v>0</v>
      </c>
      <c r="AC54" s="255">
        <f t="shared" ca="1" si="17"/>
        <v>0</v>
      </c>
      <c r="AD54" s="255">
        <f t="shared" ca="1" si="17"/>
        <v>0</v>
      </c>
      <c r="AE54" s="255">
        <f t="shared" ca="1" si="17"/>
        <v>0</v>
      </c>
      <c r="AF54" s="255">
        <f t="shared" ca="1" si="17"/>
        <v>0</v>
      </c>
      <c r="AG54" s="255">
        <f t="shared" ca="1" si="17"/>
        <v>0</v>
      </c>
      <c r="AH54" s="255">
        <f t="shared" ca="1" si="17"/>
        <v>0</v>
      </c>
      <c r="AI54" s="255">
        <f t="shared" ca="1" si="17"/>
        <v>0</v>
      </c>
      <c r="AJ54" s="255">
        <f t="shared" ca="1" si="17"/>
        <v>0</v>
      </c>
      <c r="AK54" s="255">
        <f t="shared" ca="1" si="17"/>
        <v>0</v>
      </c>
      <c r="AL54" s="255">
        <f t="shared" ca="1" si="17"/>
        <v>0</v>
      </c>
      <c r="AM54" s="255">
        <f t="shared" ca="1" si="17"/>
        <v>0</v>
      </c>
      <c r="AN54" s="255">
        <f t="shared" ca="1" si="17"/>
        <v>0</v>
      </c>
      <c r="AO54" s="255">
        <f t="shared" ca="1" si="17"/>
        <v>0</v>
      </c>
      <c r="AP54" s="255">
        <f t="shared" ca="1" si="17"/>
        <v>0</v>
      </c>
      <c r="AQ54" s="255">
        <f t="shared" ca="1" si="17"/>
        <v>0</v>
      </c>
      <c r="AR54" s="255">
        <f t="shared" ca="1" si="17"/>
        <v>0</v>
      </c>
      <c r="AS54" s="255">
        <f t="shared" ca="1" si="17"/>
        <v>0</v>
      </c>
      <c r="AT54" s="255">
        <f t="shared" ca="1" si="17"/>
        <v>0</v>
      </c>
      <c r="AU54" s="255">
        <f t="shared" ca="1" si="17"/>
        <v>0</v>
      </c>
      <c r="AV54" s="255">
        <f t="shared" ca="1" si="17"/>
        <v>0</v>
      </c>
      <c r="AW54" s="255">
        <f t="shared" ca="1" si="17"/>
        <v>0</v>
      </c>
      <c r="AX54" s="255">
        <f t="shared" ca="1" si="17"/>
        <v>0</v>
      </c>
      <c r="AY54" s="255">
        <f t="shared" ca="1" si="17"/>
        <v>0</v>
      </c>
      <c r="AZ54" s="255">
        <f t="shared" ca="1" si="17"/>
        <v>0</v>
      </c>
    </row>
    <row r="55" spans="1:52" s="257" customFormat="1" hidden="1" outlineLevel="1">
      <c r="A55" s="158" t="s">
        <v>117</v>
      </c>
      <c r="B55" s="304"/>
      <c r="C55" s="255"/>
      <c r="K55" s="255"/>
      <c r="L55" s="255"/>
      <c r="M55" s="255">
        <f t="shared" ref="M55:AZ55" si="18">M38*C8</f>
        <v>57.800000000000011</v>
      </c>
      <c r="N55" s="255">
        <f t="shared" si="18"/>
        <v>0</v>
      </c>
      <c r="O55" s="255">
        <f t="shared" si="18"/>
        <v>0</v>
      </c>
      <c r="P55" s="255">
        <f t="shared" si="18"/>
        <v>2.5496622328356047</v>
      </c>
      <c r="Q55" s="255">
        <f t="shared" si="18"/>
        <v>0</v>
      </c>
      <c r="R55" s="255">
        <f t="shared" si="18"/>
        <v>0</v>
      </c>
      <c r="S55" s="255">
        <f t="shared" si="18"/>
        <v>0</v>
      </c>
      <c r="T55" s="255">
        <f t="shared" si="18"/>
        <v>0</v>
      </c>
      <c r="U55" s="255">
        <f t="shared" si="18"/>
        <v>0</v>
      </c>
      <c r="V55" s="255">
        <f t="shared" si="18"/>
        <v>0</v>
      </c>
      <c r="W55" s="255">
        <f t="shared" si="18"/>
        <v>0</v>
      </c>
      <c r="X55" s="255">
        <f t="shared" si="18"/>
        <v>0</v>
      </c>
      <c r="Y55" s="255">
        <f t="shared" si="18"/>
        <v>0</v>
      </c>
      <c r="Z55" s="255">
        <f t="shared" si="18"/>
        <v>0</v>
      </c>
      <c r="AA55" s="255">
        <f t="shared" si="18"/>
        <v>0</v>
      </c>
      <c r="AB55" s="255">
        <f t="shared" si="18"/>
        <v>0</v>
      </c>
      <c r="AC55" s="255">
        <f t="shared" si="18"/>
        <v>0</v>
      </c>
      <c r="AD55" s="255">
        <f t="shared" si="18"/>
        <v>0</v>
      </c>
      <c r="AE55" s="255">
        <f t="shared" si="18"/>
        <v>0</v>
      </c>
      <c r="AF55" s="255">
        <f t="shared" si="18"/>
        <v>0</v>
      </c>
      <c r="AG55" s="255">
        <f t="shared" si="18"/>
        <v>0</v>
      </c>
      <c r="AH55" s="255">
        <f t="shared" si="18"/>
        <v>0</v>
      </c>
      <c r="AI55" s="255">
        <f t="shared" si="18"/>
        <v>0</v>
      </c>
      <c r="AJ55" s="255">
        <f t="shared" si="18"/>
        <v>0</v>
      </c>
      <c r="AK55" s="255">
        <f t="shared" si="18"/>
        <v>0</v>
      </c>
      <c r="AL55" s="255">
        <f t="shared" si="18"/>
        <v>0</v>
      </c>
      <c r="AM55" s="255">
        <f t="shared" si="18"/>
        <v>0</v>
      </c>
      <c r="AN55" s="255">
        <f t="shared" si="18"/>
        <v>0</v>
      </c>
      <c r="AO55" s="255">
        <f t="shared" si="18"/>
        <v>0</v>
      </c>
      <c r="AP55" s="255">
        <f t="shared" si="18"/>
        <v>0</v>
      </c>
      <c r="AQ55" s="255">
        <f t="shared" si="18"/>
        <v>0</v>
      </c>
      <c r="AR55" s="255">
        <f t="shared" si="18"/>
        <v>0</v>
      </c>
      <c r="AS55" s="255">
        <f t="shared" si="18"/>
        <v>0</v>
      </c>
      <c r="AT55" s="255">
        <f t="shared" si="18"/>
        <v>0</v>
      </c>
      <c r="AU55" s="255">
        <f t="shared" si="18"/>
        <v>0</v>
      </c>
      <c r="AV55" s="255">
        <f t="shared" si="18"/>
        <v>0</v>
      </c>
      <c r="AW55" s="255">
        <f t="shared" si="18"/>
        <v>0</v>
      </c>
      <c r="AX55" s="255">
        <f t="shared" si="18"/>
        <v>0</v>
      </c>
      <c r="AY55" s="255">
        <f t="shared" si="18"/>
        <v>0</v>
      </c>
      <c r="AZ55" s="255">
        <f t="shared" si="18"/>
        <v>0</v>
      </c>
    </row>
    <row r="56" spans="1:52" s="257" customFormat="1" hidden="1" outlineLevel="1">
      <c r="A56" s="267" t="s">
        <v>118</v>
      </c>
      <c r="B56" s="304"/>
      <c r="C56" s="255"/>
      <c r="K56" s="255"/>
      <c r="L56" s="255"/>
      <c r="M56" s="255"/>
      <c r="N56" s="255">
        <f t="shared" ref="N56:AZ56" si="19">N39*C8</f>
        <v>23.800000000000004</v>
      </c>
      <c r="O56" s="255">
        <f t="shared" si="19"/>
        <v>0</v>
      </c>
      <c r="P56" s="255">
        <f t="shared" si="19"/>
        <v>1.1555724828570868</v>
      </c>
      <c r="Q56" s="255">
        <f t="shared" si="19"/>
        <v>0</v>
      </c>
      <c r="R56" s="255">
        <f t="shared" si="19"/>
        <v>0</v>
      </c>
      <c r="S56" s="255">
        <f t="shared" si="19"/>
        <v>0</v>
      </c>
      <c r="T56" s="255">
        <f t="shared" si="19"/>
        <v>0</v>
      </c>
      <c r="U56" s="255">
        <f t="shared" si="19"/>
        <v>0</v>
      </c>
      <c r="V56" s="255">
        <f t="shared" si="19"/>
        <v>0</v>
      </c>
      <c r="W56" s="255">
        <f t="shared" si="19"/>
        <v>0</v>
      </c>
      <c r="X56" s="255">
        <f t="shared" si="19"/>
        <v>0</v>
      </c>
      <c r="Y56" s="255">
        <f t="shared" si="19"/>
        <v>0</v>
      </c>
      <c r="Z56" s="255">
        <f t="shared" si="19"/>
        <v>0</v>
      </c>
      <c r="AA56" s="255">
        <f t="shared" si="19"/>
        <v>0</v>
      </c>
      <c r="AB56" s="255">
        <f t="shared" si="19"/>
        <v>0</v>
      </c>
      <c r="AC56" s="255">
        <f t="shared" si="19"/>
        <v>0</v>
      </c>
      <c r="AD56" s="255">
        <f t="shared" si="19"/>
        <v>0</v>
      </c>
      <c r="AE56" s="255">
        <f t="shared" si="19"/>
        <v>0</v>
      </c>
      <c r="AF56" s="255">
        <f t="shared" si="19"/>
        <v>0</v>
      </c>
      <c r="AG56" s="255">
        <f t="shared" si="19"/>
        <v>0</v>
      </c>
      <c r="AH56" s="255">
        <f t="shared" si="19"/>
        <v>0</v>
      </c>
      <c r="AI56" s="255">
        <f t="shared" si="19"/>
        <v>0</v>
      </c>
      <c r="AJ56" s="255">
        <f t="shared" si="19"/>
        <v>0</v>
      </c>
      <c r="AK56" s="255">
        <f t="shared" si="19"/>
        <v>0</v>
      </c>
      <c r="AL56" s="255">
        <f t="shared" si="19"/>
        <v>0</v>
      </c>
      <c r="AM56" s="255">
        <f t="shared" si="19"/>
        <v>0</v>
      </c>
      <c r="AN56" s="255">
        <f t="shared" si="19"/>
        <v>0</v>
      </c>
      <c r="AO56" s="255">
        <f t="shared" si="19"/>
        <v>0</v>
      </c>
      <c r="AP56" s="255">
        <f t="shared" si="19"/>
        <v>0</v>
      </c>
      <c r="AQ56" s="255">
        <f t="shared" si="19"/>
        <v>0</v>
      </c>
      <c r="AR56" s="255">
        <f t="shared" si="19"/>
        <v>0</v>
      </c>
      <c r="AS56" s="255">
        <f t="shared" si="19"/>
        <v>0</v>
      </c>
      <c r="AT56" s="255">
        <f t="shared" si="19"/>
        <v>0</v>
      </c>
      <c r="AU56" s="255">
        <f t="shared" si="19"/>
        <v>0</v>
      </c>
      <c r="AV56" s="255">
        <f t="shared" si="19"/>
        <v>0</v>
      </c>
      <c r="AW56" s="255">
        <f t="shared" si="19"/>
        <v>0</v>
      </c>
      <c r="AX56" s="255">
        <f t="shared" si="19"/>
        <v>0</v>
      </c>
      <c r="AY56" s="255">
        <f t="shared" si="19"/>
        <v>0</v>
      </c>
      <c r="AZ56" s="255">
        <f t="shared" si="19"/>
        <v>0</v>
      </c>
    </row>
    <row r="57" spans="1:52" s="257" customFormat="1" hidden="1" outlineLevel="1">
      <c r="A57" s="158" t="s">
        <v>119</v>
      </c>
      <c r="B57" s="304"/>
      <c r="C57" s="255"/>
      <c r="K57" s="255"/>
      <c r="L57" s="255"/>
      <c r="M57" s="255"/>
      <c r="N57" s="255"/>
      <c r="O57" s="255">
        <f t="shared" ref="O57:AZ57" si="20">O40*C8</f>
        <v>5.1000000000000014</v>
      </c>
      <c r="P57" s="255">
        <f t="shared" si="20"/>
        <v>0.27255605381165898</v>
      </c>
      <c r="Q57" s="255">
        <f t="shared" si="20"/>
        <v>0</v>
      </c>
      <c r="R57" s="255">
        <f t="shared" si="20"/>
        <v>0</v>
      </c>
      <c r="S57" s="255">
        <f t="shared" si="20"/>
        <v>0</v>
      </c>
      <c r="T57" s="255">
        <f t="shared" si="20"/>
        <v>0</v>
      </c>
      <c r="U57" s="255">
        <f t="shared" si="20"/>
        <v>0</v>
      </c>
      <c r="V57" s="255">
        <f t="shared" si="20"/>
        <v>0</v>
      </c>
      <c r="W57" s="255">
        <f t="shared" si="20"/>
        <v>0</v>
      </c>
      <c r="X57" s="255">
        <f t="shared" si="20"/>
        <v>0</v>
      </c>
      <c r="Y57" s="255">
        <f t="shared" si="20"/>
        <v>0</v>
      </c>
      <c r="Z57" s="255">
        <f t="shared" si="20"/>
        <v>0</v>
      </c>
      <c r="AA57" s="255">
        <f t="shared" si="20"/>
        <v>0</v>
      </c>
      <c r="AB57" s="255">
        <f t="shared" si="20"/>
        <v>0</v>
      </c>
      <c r="AC57" s="255">
        <f t="shared" si="20"/>
        <v>0</v>
      </c>
      <c r="AD57" s="255">
        <f t="shared" si="20"/>
        <v>0</v>
      </c>
      <c r="AE57" s="255">
        <f t="shared" si="20"/>
        <v>0</v>
      </c>
      <c r="AF57" s="255">
        <f t="shared" si="20"/>
        <v>0</v>
      </c>
      <c r="AG57" s="255">
        <f t="shared" si="20"/>
        <v>0</v>
      </c>
      <c r="AH57" s="255">
        <f t="shared" si="20"/>
        <v>0</v>
      </c>
      <c r="AI57" s="255">
        <f t="shared" si="20"/>
        <v>0</v>
      </c>
      <c r="AJ57" s="255">
        <f t="shared" si="20"/>
        <v>0</v>
      </c>
      <c r="AK57" s="255">
        <f t="shared" si="20"/>
        <v>0</v>
      </c>
      <c r="AL57" s="255">
        <f t="shared" si="20"/>
        <v>0</v>
      </c>
      <c r="AM57" s="255">
        <f t="shared" si="20"/>
        <v>0</v>
      </c>
      <c r="AN57" s="255">
        <f t="shared" si="20"/>
        <v>0</v>
      </c>
      <c r="AO57" s="255">
        <f t="shared" si="20"/>
        <v>0</v>
      </c>
      <c r="AP57" s="255">
        <f t="shared" si="20"/>
        <v>0</v>
      </c>
      <c r="AQ57" s="255">
        <f t="shared" si="20"/>
        <v>0</v>
      </c>
      <c r="AR57" s="255">
        <f t="shared" si="20"/>
        <v>0</v>
      </c>
      <c r="AS57" s="255">
        <f t="shared" si="20"/>
        <v>0</v>
      </c>
      <c r="AT57" s="255">
        <f t="shared" si="20"/>
        <v>0</v>
      </c>
      <c r="AU57" s="255">
        <f t="shared" si="20"/>
        <v>0</v>
      </c>
      <c r="AV57" s="255">
        <f t="shared" si="20"/>
        <v>0</v>
      </c>
      <c r="AW57" s="255">
        <f t="shared" si="20"/>
        <v>0</v>
      </c>
      <c r="AX57" s="255">
        <f t="shared" si="20"/>
        <v>0</v>
      </c>
      <c r="AY57" s="255">
        <f t="shared" si="20"/>
        <v>0</v>
      </c>
      <c r="AZ57" s="255">
        <f t="shared" si="20"/>
        <v>0</v>
      </c>
    </row>
    <row r="58" spans="1:52" s="257" customFormat="1" hidden="1" outlineLevel="1">
      <c r="A58" s="267" t="s">
        <v>120</v>
      </c>
      <c r="B58" s="304"/>
      <c r="C58" s="255"/>
      <c r="K58" s="255"/>
      <c r="L58" s="255"/>
      <c r="M58" s="255"/>
      <c r="N58" s="255"/>
      <c r="O58" s="255"/>
      <c r="P58" s="255">
        <f t="shared" ref="P58:AZ58" si="21">P41*C8</f>
        <v>0</v>
      </c>
      <c r="Q58" s="255">
        <f t="shared" si="21"/>
        <v>0</v>
      </c>
      <c r="R58" s="255">
        <f t="shared" si="21"/>
        <v>0</v>
      </c>
      <c r="S58" s="255">
        <f t="shared" si="21"/>
        <v>0</v>
      </c>
      <c r="T58" s="255">
        <f t="shared" si="21"/>
        <v>0</v>
      </c>
      <c r="U58" s="255">
        <f t="shared" si="21"/>
        <v>0</v>
      </c>
      <c r="V58" s="255">
        <f t="shared" si="21"/>
        <v>0</v>
      </c>
      <c r="W58" s="255">
        <f t="shared" si="21"/>
        <v>0</v>
      </c>
      <c r="X58" s="255">
        <f t="shared" si="21"/>
        <v>0</v>
      </c>
      <c r="Y58" s="255">
        <f t="shared" si="21"/>
        <v>0</v>
      </c>
      <c r="Z58" s="255">
        <f t="shared" si="21"/>
        <v>0</v>
      </c>
      <c r="AA58" s="255">
        <f t="shared" si="21"/>
        <v>0</v>
      </c>
      <c r="AB58" s="255">
        <f t="shared" si="21"/>
        <v>0</v>
      </c>
      <c r="AC58" s="255">
        <f t="shared" si="21"/>
        <v>0</v>
      </c>
      <c r="AD58" s="255">
        <f t="shared" si="21"/>
        <v>0</v>
      </c>
      <c r="AE58" s="255">
        <f t="shared" si="21"/>
        <v>0</v>
      </c>
      <c r="AF58" s="255">
        <f t="shared" si="21"/>
        <v>0</v>
      </c>
      <c r="AG58" s="255">
        <f t="shared" si="21"/>
        <v>0</v>
      </c>
      <c r="AH58" s="255">
        <f t="shared" si="21"/>
        <v>0</v>
      </c>
      <c r="AI58" s="255">
        <f t="shared" si="21"/>
        <v>0</v>
      </c>
      <c r="AJ58" s="255">
        <f t="shared" si="21"/>
        <v>0</v>
      </c>
      <c r="AK58" s="255">
        <f t="shared" si="21"/>
        <v>0</v>
      </c>
      <c r="AL58" s="255">
        <f t="shared" si="21"/>
        <v>0</v>
      </c>
      <c r="AM58" s="255">
        <f t="shared" si="21"/>
        <v>0</v>
      </c>
      <c r="AN58" s="255">
        <f t="shared" si="21"/>
        <v>0</v>
      </c>
      <c r="AO58" s="255">
        <f t="shared" si="21"/>
        <v>0</v>
      </c>
      <c r="AP58" s="255">
        <f t="shared" si="21"/>
        <v>0</v>
      </c>
      <c r="AQ58" s="255">
        <f t="shared" si="21"/>
        <v>0</v>
      </c>
      <c r="AR58" s="255">
        <f t="shared" si="21"/>
        <v>0</v>
      </c>
      <c r="AS58" s="255">
        <f t="shared" si="21"/>
        <v>0</v>
      </c>
      <c r="AT58" s="255">
        <f t="shared" si="21"/>
        <v>0</v>
      </c>
      <c r="AU58" s="255">
        <f t="shared" si="21"/>
        <v>0</v>
      </c>
      <c r="AV58" s="255">
        <f t="shared" si="21"/>
        <v>0</v>
      </c>
      <c r="AW58" s="255">
        <f t="shared" si="21"/>
        <v>0</v>
      </c>
      <c r="AX58" s="255">
        <f t="shared" si="21"/>
        <v>0</v>
      </c>
      <c r="AY58" s="255">
        <f t="shared" si="21"/>
        <v>0</v>
      </c>
      <c r="AZ58" s="255">
        <f t="shared" si="21"/>
        <v>0</v>
      </c>
    </row>
    <row r="59" spans="1:52" hidden="1" outlineLevel="1">
      <c r="A59" s="158" t="s">
        <v>121</v>
      </c>
      <c r="B59" s="266"/>
      <c r="Q59" s="255">
        <f t="shared" ref="Q59:AZ59" si="22">Q42*C8</f>
        <v>0</v>
      </c>
      <c r="R59" s="255">
        <f t="shared" si="22"/>
        <v>0</v>
      </c>
      <c r="S59" s="255">
        <f t="shared" si="22"/>
        <v>0</v>
      </c>
      <c r="T59" s="255">
        <f t="shared" si="22"/>
        <v>0</v>
      </c>
      <c r="U59" s="255">
        <f t="shared" si="22"/>
        <v>0</v>
      </c>
      <c r="V59" s="255">
        <f t="shared" si="22"/>
        <v>0</v>
      </c>
      <c r="W59" s="255">
        <f t="shared" si="22"/>
        <v>0</v>
      </c>
      <c r="X59" s="255">
        <f t="shared" si="22"/>
        <v>0</v>
      </c>
      <c r="Y59" s="255">
        <f t="shared" si="22"/>
        <v>0</v>
      </c>
      <c r="Z59" s="255">
        <f t="shared" si="22"/>
        <v>0</v>
      </c>
      <c r="AA59" s="255">
        <f t="shared" si="22"/>
        <v>0</v>
      </c>
      <c r="AB59" s="255">
        <f t="shared" si="22"/>
        <v>0</v>
      </c>
      <c r="AC59" s="255">
        <f t="shared" si="22"/>
        <v>0</v>
      </c>
      <c r="AD59" s="255">
        <f t="shared" si="22"/>
        <v>0</v>
      </c>
      <c r="AE59" s="255">
        <f t="shared" si="22"/>
        <v>0</v>
      </c>
      <c r="AF59" s="255">
        <f t="shared" si="22"/>
        <v>0</v>
      </c>
      <c r="AG59" s="255">
        <f t="shared" si="22"/>
        <v>0</v>
      </c>
      <c r="AH59" s="255">
        <f t="shared" si="22"/>
        <v>0</v>
      </c>
      <c r="AI59" s="255">
        <f t="shared" si="22"/>
        <v>0</v>
      </c>
      <c r="AJ59" s="255">
        <f t="shared" si="22"/>
        <v>0</v>
      </c>
      <c r="AK59" s="255">
        <f t="shared" si="22"/>
        <v>0</v>
      </c>
      <c r="AL59" s="255">
        <f t="shared" si="22"/>
        <v>0</v>
      </c>
      <c r="AM59" s="255">
        <f t="shared" si="22"/>
        <v>0</v>
      </c>
      <c r="AN59" s="255">
        <f t="shared" si="22"/>
        <v>0</v>
      </c>
      <c r="AO59" s="255">
        <f t="shared" si="22"/>
        <v>0</v>
      </c>
      <c r="AP59" s="255">
        <f t="shared" si="22"/>
        <v>0</v>
      </c>
      <c r="AQ59" s="255">
        <f t="shared" si="22"/>
        <v>0</v>
      </c>
      <c r="AR59" s="255">
        <f t="shared" si="22"/>
        <v>0</v>
      </c>
      <c r="AS59" s="255">
        <f t="shared" si="22"/>
        <v>0</v>
      </c>
      <c r="AT59" s="255">
        <f t="shared" si="22"/>
        <v>0</v>
      </c>
      <c r="AU59" s="255">
        <f t="shared" si="22"/>
        <v>0</v>
      </c>
      <c r="AV59" s="255">
        <f t="shared" si="22"/>
        <v>0</v>
      </c>
      <c r="AW59" s="255">
        <f t="shared" si="22"/>
        <v>0</v>
      </c>
      <c r="AX59" s="255">
        <f t="shared" si="22"/>
        <v>0</v>
      </c>
      <c r="AY59" s="255">
        <f t="shared" si="22"/>
        <v>0</v>
      </c>
      <c r="AZ59" s="255">
        <f t="shared" si="22"/>
        <v>0</v>
      </c>
    </row>
    <row r="60" spans="1:52" collapsed="1">
      <c r="B60" s="266"/>
    </row>
    <row r="61" spans="1:52">
      <c r="A61" s="243" t="s">
        <v>180</v>
      </c>
      <c r="B61" s="318"/>
      <c r="C61" s="261"/>
      <c r="D61" s="261"/>
      <c r="E61" s="261"/>
      <c r="F61" s="261"/>
      <c r="G61" s="261"/>
      <c r="H61" s="261"/>
      <c r="I61" s="261"/>
      <c r="J61" s="261"/>
      <c r="K61" s="261"/>
      <c r="L61" s="261"/>
    </row>
    <row r="62" spans="1:52" hidden="1" outlineLevel="1"/>
    <row r="63" spans="1:52" s="272" customFormat="1" ht="25.5" hidden="1" outlineLevel="1">
      <c r="A63" s="271" t="s">
        <v>227</v>
      </c>
      <c r="B63" s="324"/>
      <c r="C63" s="273">
        <f ca="1">SUM(C45:C59)</f>
        <v>44.800000000000011</v>
      </c>
      <c r="D63" s="273">
        <f t="shared" ref="D63:AY63" ca="1" si="23">SUM(D45:D59)</f>
        <v>106.40000000000003</v>
      </c>
      <c r="E63" s="273">
        <f t="shared" ca="1" si="23"/>
        <v>202.62193038867599</v>
      </c>
      <c r="F63" s="273">
        <f t="shared" ca="1" si="23"/>
        <v>298.33827124097809</v>
      </c>
      <c r="G63" s="273">
        <f t="shared" ca="1" si="23"/>
        <v>265.50000000000006</v>
      </c>
      <c r="H63" s="273">
        <f t="shared" ca="1" si="23"/>
        <v>571.21662580313955</v>
      </c>
      <c r="I63" s="273">
        <f t="shared" ca="1" si="23"/>
        <v>460.5279440726602</v>
      </c>
      <c r="J63" s="273">
        <f t="shared" ca="1" si="23"/>
        <v>471.51851146985462</v>
      </c>
      <c r="K63" s="273">
        <f t="shared" ca="1" si="23"/>
        <v>691.30701719836998</v>
      </c>
      <c r="L63" s="273">
        <f t="shared" ca="1" si="23"/>
        <v>382.47877648270315</v>
      </c>
      <c r="M63" s="273">
        <f t="shared" ca="1" si="23"/>
        <v>339.15952171350796</v>
      </c>
      <c r="N63" s="273">
        <f t="shared" ca="1" si="23"/>
        <v>23.800000000000004</v>
      </c>
      <c r="O63" s="273">
        <f t="shared" ca="1" si="23"/>
        <v>5.1000000000000014</v>
      </c>
      <c r="P63" s="273">
        <f t="shared" ca="1" si="23"/>
        <v>290.16768759307485</v>
      </c>
      <c r="Q63" s="273">
        <f t="shared" ca="1" si="23"/>
        <v>0</v>
      </c>
      <c r="R63" s="273">
        <f t="shared" ca="1" si="23"/>
        <v>0</v>
      </c>
      <c r="S63" s="273">
        <f t="shared" ca="1" si="23"/>
        <v>0</v>
      </c>
      <c r="T63" s="273">
        <f t="shared" ca="1" si="23"/>
        <v>0</v>
      </c>
      <c r="U63" s="273">
        <f t="shared" ca="1" si="23"/>
        <v>0</v>
      </c>
      <c r="V63" s="273">
        <f t="shared" ca="1" si="23"/>
        <v>0</v>
      </c>
      <c r="W63" s="273">
        <f t="shared" ca="1" si="23"/>
        <v>0</v>
      </c>
      <c r="X63" s="273">
        <f t="shared" ca="1" si="23"/>
        <v>0</v>
      </c>
      <c r="Y63" s="273">
        <f t="shared" ca="1" si="23"/>
        <v>0</v>
      </c>
      <c r="Z63" s="273">
        <f t="shared" ca="1" si="23"/>
        <v>0</v>
      </c>
      <c r="AA63" s="273">
        <f t="shared" ca="1" si="23"/>
        <v>0</v>
      </c>
      <c r="AB63" s="273">
        <f t="shared" ca="1" si="23"/>
        <v>0</v>
      </c>
      <c r="AC63" s="273">
        <f t="shared" ca="1" si="23"/>
        <v>0</v>
      </c>
      <c r="AD63" s="273">
        <f t="shared" ca="1" si="23"/>
        <v>0</v>
      </c>
      <c r="AE63" s="273">
        <f t="shared" ca="1" si="23"/>
        <v>0</v>
      </c>
      <c r="AF63" s="273">
        <f t="shared" ca="1" si="23"/>
        <v>0</v>
      </c>
      <c r="AG63" s="273">
        <f t="shared" ca="1" si="23"/>
        <v>0</v>
      </c>
      <c r="AH63" s="273">
        <f t="shared" ca="1" si="23"/>
        <v>0</v>
      </c>
      <c r="AI63" s="273">
        <f t="shared" ca="1" si="23"/>
        <v>0</v>
      </c>
      <c r="AJ63" s="273">
        <f t="shared" ca="1" si="23"/>
        <v>0</v>
      </c>
      <c r="AK63" s="273">
        <f t="shared" ca="1" si="23"/>
        <v>0</v>
      </c>
      <c r="AL63" s="273">
        <f t="shared" ca="1" si="23"/>
        <v>0</v>
      </c>
      <c r="AM63" s="273">
        <f t="shared" ca="1" si="23"/>
        <v>0</v>
      </c>
      <c r="AN63" s="273">
        <f ca="1">SUM(AN45:AN59)</f>
        <v>0</v>
      </c>
      <c r="AO63" s="273">
        <f t="shared" ca="1" si="23"/>
        <v>0</v>
      </c>
      <c r="AP63" s="273">
        <f t="shared" ca="1" si="23"/>
        <v>0</v>
      </c>
      <c r="AQ63" s="273">
        <f t="shared" ca="1" si="23"/>
        <v>0</v>
      </c>
      <c r="AR63" s="273">
        <f t="shared" ca="1" si="23"/>
        <v>0</v>
      </c>
      <c r="AS63" s="273">
        <f t="shared" ca="1" si="23"/>
        <v>0</v>
      </c>
      <c r="AT63" s="273">
        <f t="shared" ca="1" si="23"/>
        <v>0</v>
      </c>
      <c r="AU63" s="273">
        <f t="shared" ca="1" si="23"/>
        <v>0</v>
      </c>
      <c r="AV63" s="273">
        <f t="shared" ca="1" si="23"/>
        <v>0</v>
      </c>
      <c r="AW63" s="273">
        <f t="shared" ca="1" si="23"/>
        <v>0</v>
      </c>
      <c r="AX63" s="273">
        <f t="shared" ca="1" si="23"/>
        <v>0</v>
      </c>
      <c r="AY63" s="273">
        <f t="shared" ca="1" si="23"/>
        <v>0</v>
      </c>
      <c r="AZ63" s="273">
        <f ca="1">SUM(AZ45:AZ59)</f>
        <v>0</v>
      </c>
    </row>
    <row r="64" spans="1:52" s="76" customFormat="1" hidden="1" outlineLevel="1">
      <c r="A64" s="28" t="s">
        <v>232</v>
      </c>
      <c r="B64" s="12"/>
      <c r="C64" s="1">
        <f>SUMPRODUCT(C5:L5,C6:L6)</f>
        <v>1</v>
      </c>
      <c r="D64" s="4"/>
      <c r="E64" s="4"/>
      <c r="F64" s="4"/>
      <c r="G64" s="4"/>
    </row>
    <row r="65" spans="1:3" s="254" customFormat="1" hidden="1" outlineLevel="1">
      <c r="A65" s="151" t="s">
        <v>53</v>
      </c>
      <c r="B65" s="160" t="s">
        <v>39</v>
      </c>
      <c r="C65" s="254">
        <f ca="1">SUMPRODUCT((OFFSET(C63,,,1,Hypothèses!C6)),(OFFSET($C$8,,,1,Hypothèses!C6)))*C64</f>
        <v>2272.1557090755996</v>
      </c>
    </row>
    <row r="66" spans="1:3" s="254" customFormat="1" hidden="1" outlineLevel="1">
      <c r="A66" s="151"/>
      <c r="B66" s="160" t="s">
        <v>40</v>
      </c>
      <c r="C66" s="254">
        <f ca="1">SUMPRODUCT((OFFSET(C12,,,1,Hypothèses!C6)),(OFFSET($C$8,,,1,Hypothèses!C6)))</f>
        <v>875968.81278828252</v>
      </c>
    </row>
    <row r="67" spans="1:3" collapsed="1">
      <c r="B67" s="266"/>
    </row>
    <row r="68" spans="1:3">
      <c r="B68" s="266"/>
    </row>
    <row r="69" spans="1:3">
      <c r="B69" s="266"/>
    </row>
  </sheetData>
  <pageMargins left="0.7" right="0.7" top="0.75" bottom="0.75" header="0.3" footer="0.3"/>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C9D9F"/>
  </sheetPr>
  <dimension ref="A1:AZ30"/>
  <sheetViews>
    <sheetView zoomScaleNormal="100" workbookViewId="0">
      <pane xSplit="2" ySplit="3" topLeftCell="C4" activePane="bottomRight" state="frozen"/>
      <selection pane="topRight" activeCell="C1" sqref="C1"/>
      <selection pane="bottomLeft" activeCell="A4" sqref="A4"/>
      <selection pane="bottomRight"/>
    </sheetView>
  </sheetViews>
  <sheetFormatPr baseColWidth="10" defaultRowHeight="15" outlineLevelRow="1"/>
  <cols>
    <col min="1" max="1" width="29.140625" style="90" bestFit="1" customWidth="1"/>
    <col min="2" max="2" width="27.5703125" style="317" bestFit="1" customWidth="1"/>
    <col min="3" max="3" width="15.42578125" style="90" bestFit="1" customWidth="1"/>
    <col min="4" max="4" width="12.85546875" style="90" bestFit="1" customWidth="1"/>
    <col min="5" max="6" width="14.42578125" style="90" bestFit="1" customWidth="1"/>
    <col min="7" max="52" width="15.42578125" style="90" bestFit="1" customWidth="1"/>
    <col min="53" max="16384" width="11.42578125" style="90"/>
  </cols>
  <sheetData>
    <row r="1" spans="1:52" s="11" customFormat="1" ht="72" customHeight="1">
      <c r="B1" s="218"/>
      <c r="C1" s="343" t="s">
        <v>251</v>
      </c>
      <c r="D1" s="343"/>
      <c r="E1" s="343"/>
      <c r="F1" s="343"/>
      <c r="G1" s="343"/>
      <c r="H1" s="343"/>
      <c r="I1" s="343"/>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row>
    <row r="2" spans="1:52" s="11" customFormat="1" ht="15.75">
      <c r="B2" s="185" t="s">
        <v>75</v>
      </c>
      <c r="C2" s="286"/>
      <c r="D2" s="286"/>
      <c r="E2" s="286"/>
      <c r="F2" s="286"/>
      <c r="G2" s="286"/>
      <c r="H2" s="286"/>
      <c r="I2" s="28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row>
    <row r="3" spans="1:52" s="186" customFormat="1" ht="12.75">
      <c r="A3" s="186" t="s">
        <v>7</v>
      </c>
      <c r="B3" s="185"/>
      <c r="C3" s="188">
        <v>1</v>
      </c>
      <c r="D3" s="188">
        <v>2</v>
      </c>
      <c r="E3" s="188">
        <v>3</v>
      </c>
      <c r="F3" s="188">
        <v>4</v>
      </c>
      <c r="G3" s="188">
        <v>5</v>
      </c>
      <c r="H3" s="188">
        <v>6</v>
      </c>
      <c r="I3" s="188">
        <v>7</v>
      </c>
      <c r="J3" s="188">
        <v>8</v>
      </c>
      <c r="K3" s="188">
        <v>9</v>
      </c>
      <c r="L3" s="188">
        <v>10</v>
      </c>
      <c r="M3" s="188">
        <v>11</v>
      </c>
      <c r="N3" s="188">
        <v>12</v>
      </c>
      <c r="O3" s="188">
        <v>13</v>
      </c>
      <c r="P3" s="188">
        <v>14</v>
      </c>
      <c r="Q3" s="188">
        <v>15</v>
      </c>
      <c r="R3" s="188">
        <v>16</v>
      </c>
      <c r="S3" s="188">
        <v>17</v>
      </c>
      <c r="T3" s="188">
        <v>18</v>
      </c>
      <c r="U3" s="188">
        <v>19</v>
      </c>
      <c r="V3" s="188">
        <v>20</v>
      </c>
      <c r="W3" s="188">
        <v>21</v>
      </c>
      <c r="X3" s="188">
        <v>22</v>
      </c>
      <c r="Y3" s="188">
        <v>23</v>
      </c>
      <c r="Z3" s="188">
        <v>24</v>
      </c>
      <c r="AA3" s="188">
        <v>25</v>
      </c>
      <c r="AB3" s="188">
        <v>26</v>
      </c>
      <c r="AC3" s="188">
        <v>27</v>
      </c>
      <c r="AD3" s="188">
        <v>28</v>
      </c>
      <c r="AE3" s="188">
        <v>29</v>
      </c>
      <c r="AF3" s="188">
        <v>30</v>
      </c>
      <c r="AG3" s="188">
        <v>31</v>
      </c>
      <c r="AH3" s="188">
        <v>32</v>
      </c>
      <c r="AI3" s="188">
        <v>33</v>
      </c>
      <c r="AJ3" s="188">
        <v>34</v>
      </c>
      <c r="AK3" s="188">
        <v>35</v>
      </c>
      <c r="AL3" s="188">
        <v>36</v>
      </c>
      <c r="AM3" s="188">
        <v>37</v>
      </c>
      <c r="AN3" s="188">
        <v>38</v>
      </c>
      <c r="AO3" s="188">
        <v>39</v>
      </c>
      <c r="AP3" s="188">
        <v>40</v>
      </c>
      <c r="AQ3" s="188">
        <v>41</v>
      </c>
      <c r="AR3" s="188">
        <v>42</v>
      </c>
      <c r="AS3" s="188">
        <v>43</v>
      </c>
      <c r="AT3" s="188">
        <v>44</v>
      </c>
      <c r="AU3" s="188">
        <v>45</v>
      </c>
      <c r="AV3" s="188">
        <v>46</v>
      </c>
      <c r="AW3" s="188">
        <v>47</v>
      </c>
      <c r="AX3" s="188">
        <v>48</v>
      </c>
      <c r="AY3" s="188">
        <v>49</v>
      </c>
      <c r="AZ3" s="188">
        <v>50</v>
      </c>
    </row>
    <row r="4" spans="1:52" s="180" customFormat="1" ht="12.75">
      <c r="A4" s="164" t="s">
        <v>88</v>
      </c>
      <c r="B4" s="232" t="str">
        <f>Hypothèses!C55</f>
        <v>Régulation asymétrique 2014</v>
      </c>
      <c r="C4" s="233">
        <f>Hypothèses!D55</f>
        <v>9.5000000000000001E-2</v>
      </c>
      <c r="D4" s="233">
        <f>Hypothèses!E55</f>
        <v>9.5000000000000001E-2</v>
      </c>
      <c r="E4" s="233">
        <f>Hypothèses!F55</f>
        <v>9.5000000000000001E-2</v>
      </c>
      <c r="F4" s="233">
        <f>Hypothèses!G55</f>
        <v>9.5000000000000001E-2</v>
      </c>
      <c r="G4" s="233">
        <f>Hypothèses!H55</f>
        <v>9.5000000000000001E-2</v>
      </c>
      <c r="H4" s="233">
        <f>Hypothèses!I55</f>
        <v>9.5000000000000001E-2</v>
      </c>
      <c r="I4" s="233">
        <f>Hypothèses!J55</f>
        <v>9.5000000000000001E-2</v>
      </c>
      <c r="J4" s="233">
        <f>Hypothèses!K55</f>
        <v>9.5000000000000001E-2</v>
      </c>
      <c r="K4" s="233">
        <f>Hypothèses!L55</f>
        <v>9.5000000000000001E-2</v>
      </c>
      <c r="L4" s="233">
        <f>Hypothèses!M55</f>
        <v>9.5000000000000001E-2</v>
      </c>
      <c r="M4" s="233">
        <f>Hypothèses!N55</f>
        <v>9.5000000000000001E-2</v>
      </c>
      <c r="N4" s="233">
        <f>Hypothèses!O55</f>
        <v>9.5000000000000001E-2</v>
      </c>
      <c r="O4" s="233">
        <f>Hypothèses!P55</f>
        <v>9.5000000000000001E-2</v>
      </c>
      <c r="P4" s="233">
        <f>Hypothèses!Q55</f>
        <v>9.5000000000000001E-2</v>
      </c>
      <c r="Q4" s="233">
        <f>Hypothèses!R55</f>
        <v>9.5000000000000001E-2</v>
      </c>
      <c r="R4" s="233">
        <f>Hypothèses!S55</f>
        <v>9.5000000000000001E-2</v>
      </c>
      <c r="S4" s="233">
        <f>Hypothèses!T55</f>
        <v>9.5000000000000001E-2</v>
      </c>
      <c r="T4" s="233">
        <f>Hypothèses!U55</f>
        <v>9.5000000000000001E-2</v>
      </c>
      <c r="U4" s="233">
        <f>Hypothèses!V55</f>
        <v>9.5000000000000001E-2</v>
      </c>
      <c r="V4" s="233">
        <f>Hypothèses!W55</f>
        <v>9.5000000000000001E-2</v>
      </c>
      <c r="W4" s="233">
        <f>Hypothèses!X55</f>
        <v>9.5000000000000001E-2</v>
      </c>
      <c r="X4" s="233">
        <f>Hypothèses!Y55</f>
        <v>9.5000000000000001E-2</v>
      </c>
      <c r="Y4" s="233">
        <f>Hypothèses!Z55</f>
        <v>9.5000000000000001E-2</v>
      </c>
      <c r="Z4" s="233">
        <f>Hypothèses!AA55</f>
        <v>9.5000000000000001E-2</v>
      </c>
      <c r="AA4" s="233">
        <f>Hypothèses!AB55</f>
        <v>9.5000000000000001E-2</v>
      </c>
      <c r="AB4" s="233">
        <f>Hypothèses!AC55</f>
        <v>9.5000000000000001E-2</v>
      </c>
      <c r="AC4" s="233">
        <f>Hypothèses!AD55</f>
        <v>9.5000000000000001E-2</v>
      </c>
      <c r="AD4" s="233">
        <f>Hypothèses!AE55</f>
        <v>9.5000000000000001E-2</v>
      </c>
      <c r="AE4" s="233">
        <f>Hypothèses!AF55</f>
        <v>9.5000000000000001E-2</v>
      </c>
      <c r="AF4" s="233">
        <f>Hypothèses!AG55</f>
        <v>9.5000000000000001E-2</v>
      </c>
      <c r="AG4" s="233">
        <f>Hypothèses!AH55</f>
        <v>9.5000000000000001E-2</v>
      </c>
      <c r="AH4" s="233">
        <f>Hypothèses!AI55</f>
        <v>9.5000000000000001E-2</v>
      </c>
      <c r="AI4" s="233">
        <f>Hypothèses!AJ55</f>
        <v>9.5000000000000001E-2</v>
      </c>
      <c r="AJ4" s="233">
        <f>Hypothèses!AK55</f>
        <v>9.5000000000000001E-2</v>
      </c>
      <c r="AK4" s="233">
        <f>Hypothèses!AL55</f>
        <v>9.5000000000000001E-2</v>
      </c>
      <c r="AL4" s="233">
        <f>Hypothèses!AM55</f>
        <v>9.5000000000000001E-2</v>
      </c>
      <c r="AM4" s="233">
        <f>Hypothèses!AN55</f>
        <v>9.5000000000000001E-2</v>
      </c>
      <c r="AN4" s="233">
        <f>Hypothèses!AO55</f>
        <v>9.5000000000000001E-2</v>
      </c>
      <c r="AO4" s="233">
        <f>Hypothèses!AP55</f>
        <v>9.5000000000000001E-2</v>
      </c>
      <c r="AP4" s="233">
        <f>Hypothèses!AQ55</f>
        <v>9.5000000000000001E-2</v>
      </c>
      <c r="AQ4" s="233">
        <f>Hypothèses!AR55</f>
        <v>9.5000000000000001E-2</v>
      </c>
      <c r="AR4" s="233">
        <f>Hypothèses!AS55</f>
        <v>9.5000000000000001E-2</v>
      </c>
      <c r="AS4" s="233">
        <f>Hypothèses!AT55</f>
        <v>9.5000000000000001E-2</v>
      </c>
      <c r="AT4" s="233">
        <f>Hypothèses!AU55</f>
        <v>9.5000000000000001E-2</v>
      </c>
      <c r="AU4" s="233">
        <f>Hypothèses!AV55</f>
        <v>9.5000000000000001E-2</v>
      </c>
      <c r="AV4" s="233">
        <f>Hypothèses!AW55</f>
        <v>9.5000000000000001E-2</v>
      </c>
      <c r="AW4" s="233">
        <f>Hypothèses!AX55</f>
        <v>9.5000000000000001E-2</v>
      </c>
      <c r="AX4" s="233">
        <f>Hypothèses!AY55</f>
        <v>9.5000000000000001E-2</v>
      </c>
      <c r="AY4" s="233">
        <f>Hypothèses!AZ55</f>
        <v>9.5000000000000001E-2</v>
      </c>
      <c r="AZ4" s="233">
        <f>Hypothèses!BA55</f>
        <v>9.5000000000000001E-2</v>
      </c>
    </row>
    <row r="5" spans="1:52" s="180" customFormat="1" ht="12.75">
      <c r="A5" s="164" t="s">
        <v>222</v>
      </c>
      <c r="B5" s="232" t="str">
        <f>Hypothèses!C143</f>
        <v>Exemple</v>
      </c>
      <c r="C5" s="233">
        <f>Hypothèses!D143</f>
        <v>0.01</v>
      </c>
      <c r="D5" s="233">
        <f>Hypothèses!E143</f>
        <v>0.01</v>
      </c>
      <c r="E5" s="233">
        <f>Hypothèses!F143</f>
        <v>0.01</v>
      </c>
      <c r="F5" s="233">
        <f>Hypothèses!G143</f>
        <v>0.01</v>
      </c>
      <c r="G5" s="233">
        <f>Hypothèses!H143</f>
        <v>0.01</v>
      </c>
      <c r="H5" s="233">
        <f>Hypothèses!I143</f>
        <v>0.01</v>
      </c>
      <c r="I5" s="233">
        <f>Hypothèses!J143</f>
        <v>0.01</v>
      </c>
      <c r="J5" s="233">
        <f>Hypothèses!K143</f>
        <v>0.01</v>
      </c>
      <c r="K5" s="233">
        <f>Hypothèses!L143</f>
        <v>0.01</v>
      </c>
      <c r="L5" s="233">
        <f>Hypothèses!M143</f>
        <v>0.01</v>
      </c>
      <c r="M5" s="233">
        <f>Hypothèses!N143</f>
        <v>0.01</v>
      </c>
      <c r="N5" s="233">
        <f>Hypothèses!O143</f>
        <v>0.01</v>
      </c>
      <c r="O5" s="233">
        <f>Hypothèses!P143</f>
        <v>0.01</v>
      </c>
      <c r="P5" s="233">
        <f>Hypothèses!Q143</f>
        <v>0.01</v>
      </c>
      <c r="Q5" s="233">
        <f>Hypothèses!R143</f>
        <v>0.01</v>
      </c>
      <c r="R5" s="233">
        <f>Hypothèses!S143</f>
        <v>0.01</v>
      </c>
      <c r="S5" s="233">
        <f>Hypothèses!T143</f>
        <v>0.01</v>
      </c>
      <c r="T5" s="233">
        <f>Hypothèses!U143</f>
        <v>0.01</v>
      </c>
      <c r="U5" s="233">
        <f>Hypothèses!V143</f>
        <v>0.01</v>
      </c>
      <c r="V5" s="233">
        <f>Hypothèses!W143</f>
        <v>0.01</v>
      </c>
      <c r="W5" s="233">
        <f>Hypothèses!X143</f>
        <v>0.01</v>
      </c>
      <c r="X5" s="233">
        <f>Hypothèses!Y143</f>
        <v>0.01</v>
      </c>
      <c r="Y5" s="233">
        <f>Hypothèses!Z143</f>
        <v>0.01</v>
      </c>
      <c r="Z5" s="233">
        <f>Hypothèses!AA143</f>
        <v>0.01</v>
      </c>
      <c r="AA5" s="233">
        <f>Hypothèses!AB143</f>
        <v>0.01</v>
      </c>
      <c r="AB5" s="233">
        <f>Hypothèses!AC143</f>
        <v>0.01</v>
      </c>
      <c r="AC5" s="233">
        <f>Hypothèses!AD143</f>
        <v>0.01</v>
      </c>
      <c r="AD5" s="233">
        <f>Hypothèses!AE143</f>
        <v>0.01</v>
      </c>
      <c r="AE5" s="233">
        <f>Hypothèses!AF143</f>
        <v>0.01</v>
      </c>
      <c r="AF5" s="233">
        <f>Hypothèses!AG143</f>
        <v>0.01</v>
      </c>
      <c r="AG5" s="233">
        <f>Hypothèses!AH143</f>
        <v>0.01</v>
      </c>
      <c r="AH5" s="233">
        <f>Hypothèses!AI143</f>
        <v>0.01</v>
      </c>
      <c r="AI5" s="233">
        <f>Hypothèses!AJ143</f>
        <v>0.01</v>
      </c>
      <c r="AJ5" s="233">
        <f>Hypothèses!AK143</f>
        <v>0.01</v>
      </c>
      <c r="AK5" s="233">
        <f>Hypothèses!AL143</f>
        <v>0.01</v>
      </c>
      <c r="AL5" s="233">
        <f>Hypothèses!AM143</f>
        <v>0.01</v>
      </c>
      <c r="AM5" s="233">
        <f>Hypothèses!AN143</f>
        <v>0.01</v>
      </c>
      <c r="AN5" s="233">
        <f>Hypothèses!AO143</f>
        <v>0.01</v>
      </c>
      <c r="AO5" s="233">
        <f>Hypothèses!AP143</f>
        <v>0.01</v>
      </c>
      <c r="AP5" s="233">
        <f>Hypothèses!AQ143</f>
        <v>0.01</v>
      </c>
      <c r="AQ5" s="233">
        <f>Hypothèses!AR143</f>
        <v>0.01</v>
      </c>
      <c r="AR5" s="233">
        <f>Hypothèses!AS143</f>
        <v>0.01</v>
      </c>
      <c r="AS5" s="233">
        <f>Hypothèses!AT143</f>
        <v>0.01</v>
      </c>
      <c r="AT5" s="233">
        <f>Hypothèses!AU143</f>
        <v>0.01</v>
      </c>
      <c r="AU5" s="233">
        <f>Hypothèses!AV143</f>
        <v>0.01</v>
      </c>
      <c r="AV5" s="233">
        <f>Hypothèses!AW143</f>
        <v>0.01</v>
      </c>
      <c r="AW5" s="233">
        <f>Hypothèses!AX143</f>
        <v>0.01</v>
      </c>
      <c r="AX5" s="233">
        <f>Hypothèses!AY143</f>
        <v>0.01</v>
      </c>
      <c r="AY5" s="233">
        <f>Hypothèses!AZ143</f>
        <v>0.01</v>
      </c>
      <c r="AZ5" s="233">
        <f>Hypothèses!BA143</f>
        <v>0.01</v>
      </c>
    </row>
    <row r="6" spans="1:52" s="180" customFormat="1" ht="12.75">
      <c r="A6" s="164" t="s">
        <v>2</v>
      </c>
      <c r="B6" s="234" t="str">
        <f>Hypothèses!C61</f>
        <v>PLF 2014</v>
      </c>
      <c r="C6" s="233">
        <f>Hypothèses!D61</f>
        <v>1.2999999999999999E-2</v>
      </c>
      <c r="D6" s="233">
        <f>Hypothèses!E61</f>
        <v>1.2999999999999999E-2</v>
      </c>
      <c r="E6" s="233">
        <f>Hypothèses!F61</f>
        <v>1.2999999999999999E-2</v>
      </c>
      <c r="F6" s="233">
        <f>Hypothèses!G61</f>
        <v>1.2999999999999999E-2</v>
      </c>
      <c r="G6" s="233">
        <f>Hypothèses!H61</f>
        <v>1.2999999999999999E-2</v>
      </c>
      <c r="H6" s="233">
        <f>Hypothèses!I61</f>
        <v>1.2999999999999999E-2</v>
      </c>
      <c r="I6" s="233">
        <f>Hypothèses!J61</f>
        <v>1.2999999999999999E-2</v>
      </c>
      <c r="J6" s="233">
        <f>Hypothèses!K61</f>
        <v>1.2999999999999999E-2</v>
      </c>
      <c r="K6" s="233">
        <f>Hypothèses!L61</f>
        <v>1.2999999999999999E-2</v>
      </c>
      <c r="L6" s="233">
        <f>Hypothèses!M61</f>
        <v>1.2999999999999999E-2</v>
      </c>
      <c r="M6" s="233">
        <f>Hypothèses!N61</f>
        <v>1.2999999999999999E-2</v>
      </c>
      <c r="N6" s="233">
        <f>Hypothèses!O61</f>
        <v>1.2999999999999999E-2</v>
      </c>
      <c r="O6" s="233">
        <f>Hypothèses!P61</f>
        <v>1.2999999999999999E-2</v>
      </c>
      <c r="P6" s="233">
        <f>Hypothèses!Q61</f>
        <v>1.2999999999999999E-2</v>
      </c>
      <c r="Q6" s="233">
        <f>Hypothèses!R61</f>
        <v>1.2999999999999999E-2</v>
      </c>
      <c r="R6" s="233">
        <f>Hypothèses!S61</f>
        <v>1.2999999999999999E-2</v>
      </c>
      <c r="S6" s="233">
        <f>Hypothèses!T61</f>
        <v>1.2999999999999999E-2</v>
      </c>
      <c r="T6" s="233">
        <f>Hypothèses!U61</f>
        <v>1.2999999999999999E-2</v>
      </c>
      <c r="U6" s="233">
        <f>Hypothèses!V61</f>
        <v>1.2999999999999999E-2</v>
      </c>
      <c r="V6" s="233">
        <f>Hypothèses!W61</f>
        <v>1.2999999999999999E-2</v>
      </c>
      <c r="W6" s="233">
        <f>Hypothèses!X61</f>
        <v>1.2999999999999999E-2</v>
      </c>
      <c r="X6" s="233">
        <f>Hypothèses!Y61</f>
        <v>1.2999999999999999E-2</v>
      </c>
      <c r="Y6" s="233">
        <f>Hypothèses!Z61</f>
        <v>1.2999999999999999E-2</v>
      </c>
      <c r="Z6" s="233">
        <f>Hypothèses!AA61</f>
        <v>1.2999999999999999E-2</v>
      </c>
      <c r="AA6" s="233">
        <f>Hypothèses!AB61</f>
        <v>1.2999999999999999E-2</v>
      </c>
      <c r="AB6" s="233">
        <f>Hypothèses!AC61</f>
        <v>1.2999999999999999E-2</v>
      </c>
      <c r="AC6" s="233">
        <f>Hypothèses!AD61</f>
        <v>1.2999999999999999E-2</v>
      </c>
      <c r="AD6" s="233">
        <f>Hypothèses!AE61</f>
        <v>1.2999999999999999E-2</v>
      </c>
      <c r="AE6" s="233">
        <f>Hypothèses!AF61</f>
        <v>1.2999999999999999E-2</v>
      </c>
      <c r="AF6" s="233">
        <f>Hypothèses!AG61</f>
        <v>1.2999999999999999E-2</v>
      </c>
      <c r="AG6" s="233">
        <f>Hypothèses!AH61</f>
        <v>1.2999999999999999E-2</v>
      </c>
      <c r="AH6" s="233">
        <f>Hypothèses!AI61</f>
        <v>1.2999999999999999E-2</v>
      </c>
      <c r="AI6" s="233">
        <f>Hypothèses!AJ61</f>
        <v>1.2999999999999999E-2</v>
      </c>
      <c r="AJ6" s="233">
        <f>Hypothèses!AK61</f>
        <v>1.2999999999999999E-2</v>
      </c>
      <c r="AK6" s="233">
        <f>Hypothèses!AL61</f>
        <v>1.2999999999999999E-2</v>
      </c>
      <c r="AL6" s="233">
        <f>Hypothèses!AM61</f>
        <v>1.2999999999999999E-2</v>
      </c>
      <c r="AM6" s="233">
        <f>Hypothèses!AN61</f>
        <v>1.2999999999999999E-2</v>
      </c>
      <c r="AN6" s="233">
        <f>Hypothèses!AO61</f>
        <v>1.2999999999999999E-2</v>
      </c>
      <c r="AO6" s="233">
        <f>Hypothèses!AP61</f>
        <v>1.2999999999999999E-2</v>
      </c>
      <c r="AP6" s="233">
        <f>Hypothèses!AQ61</f>
        <v>1.2999999999999999E-2</v>
      </c>
      <c r="AQ6" s="233">
        <f>Hypothèses!AR61</f>
        <v>1.2999999999999999E-2</v>
      </c>
      <c r="AR6" s="233">
        <f>Hypothèses!AS61</f>
        <v>1.2999999999999999E-2</v>
      </c>
      <c r="AS6" s="233">
        <f>Hypothèses!AT61</f>
        <v>1.2999999999999999E-2</v>
      </c>
      <c r="AT6" s="233">
        <f>Hypothèses!AU61</f>
        <v>1.2999999999999999E-2</v>
      </c>
      <c r="AU6" s="233">
        <f>Hypothèses!AV61</f>
        <v>1.2999999999999999E-2</v>
      </c>
      <c r="AV6" s="233">
        <f>Hypothèses!AW61</f>
        <v>1.2999999999999999E-2</v>
      </c>
      <c r="AW6" s="233">
        <f>Hypothèses!AX61</f>
        <v>1.2999999999999999E-2</v>
      </c>
      <c r="AX6" s="233">
        <f>Hypothèses!AY61</f>
        <v>1.2999999999999999E-2</v>
      </c>
      <c r="AY6" s="233">
        <f>Hypothèses!AZ61</f>
        <v>1.2999999999999999E-2</v>
      </c>
      <c r="AZ6" s="233">
        <f>Hypothèses!BA61</f>
        <v>1.2999999999999999E-2</v>
      </c>
    </row>
    <row r="7" spans="1:52" s="180" customFormat="1" ht="12.75">
      <c r="A7" s="166" t="s">
        <v>1</v>
      </c>
      <c r="B7" s="235"/>
      <c r="C7" s="233">
        <f>C4+C5</f>
        <v>0.105</v>
      </c>
      <c r="D7" s="233">
        <f t="shared" ref="D7:AZ7" si="0">D4+D5</f>
        <v>0.105</v>
      </c>
      <c r="E7" s="233">
        <f t="shared" si="0"/>
        <v>0.105</v>
      </c>
      <c r="F7" s="233">
        <f t="shared" si="0"/>
        <v>0.105</v>
      </c>
      <c r="G7" s="233">
        <f t="shared" si="0"/>
        <v>0.105</v>
      </c>
      <c r="H7" s="233">
        <f t="shared" si="0"/>
        <v>0.105</v>
      </c>
      <c r="I7" s="233">
        <f t="shared" si="0"/>
        <v>0.105</v>
      </c>
      <c r="J7" s="233">
        <f t="shared" si="0"/>
        <v>0.105</v>
      </c>
      <c r="K7" s="233">
        <f t="shared" si="0"/>
        <v>0.105</v>
      </c>
      <c r="L7" s="233">
        <f t="shared" si="0"/>
        <v>0.105</v>
      </c>
      <c r="M7" s="233">
        <f t="shared" si="0"/>
        <v>0.105</v>
      </c>
      <c r="N7" s="233">
        <f t="shared" si="0"/>
        <v>0.105</v>
      </c>
      <c r="O7" s="233">
        <f t="shared" si="0"/>
        <v>0.105</v>
      </c>
      <c r="P7" s="233">
        <f t="shared" si="0"/>
        <v>0.105</v>
      </c>
      <c r="Q7" s="233">
        <f t="shared" si="0"/>
        <v>0.105</v>
      </c>
      <c r="R7" s="233">
        <f t="shared" si="0"/>
        <v>0.105</v>
      </c>
      <c r="S7" s="233">
        <f t="shared" si="0"/>
        <v>0.105</v>
      </c>
      <c r="T7" s="233">
        <f t="shared" si="0"/>
        <v>0.105</v>
      </c>
      <c r="U7" s="233">
        <f t="shared" si="0"/>
        <v>0.105</v>
      </c>
      <c r="V7" s="233">
        <f t="shared" si="0"/>
        <v>0.105</v>
      </c>
      <c r="W7" s="233">
        <f t="shared" si="0"/>
        <v>0.105</v>
      </c>
      <c r="X7" s="233">
        <f t="shared" si="0"/>
        <v>0.105</v>
      </c>
      <c r="Y7" s="233">
        <f t="shared" si="0"/>
        <v>0.105</v>
      </c>
      <c r="Z7" s="233">
        <f t="shared" si="0"/>
        <v>0.105</v>
      </c>
      <c r="AA7" s="233">
        <f t="shared" si="0"/>
        <v>0.105</v>
      </c>
      <c r="AB7" s="233">
        <f t="shared" si="0"/>
        <v>0.105</v>
      </c>
      <c r="AC7" s="233">
        <f t="shared" si="0"/>
        <v>0.105</v>
      </c>
      <c r="AD7" s="233">
        <f t="shared" si="0"/>
        <v>0.105</v>
      </c>
      <c r="AE7" s="233">
        <f t="shared" si="0"/>
        <v>0.105</v>
      </c>
      <c r="AF7" s="233">
        <f t="shared" si="0"/>
        <v>0.105</v>
      </c>
      <c r="AG7" s="233">
        <f t="shared" si="0"/>
        <v>0.105</v>
      </c>
      <c r="AH7" s="233">
        <f t="shared" si="0"/>
        <v>0.105</v>
      </c>
      <c r="AI7" s="233">
        <f t="shared" si="0"/>
        <v>0.105</v>
      </c>
      <c r="AJ7" s="233">
        <f t="shared" si="0"/>
        <v>0.105</v>
      </c>
      <c r="AK7" s="233">
        <f t="shared" si="0"/>
        <v>0.105</v>
      </c>
      <c r="AL7" s="233">
        <f t="shared" si="0"/>
        <v>0.105</v>
      </c>
      <c r="AM7" s="233">
        <f t="shared" si="0"/>
        <v>0.105</v>
      </c>
      <c r="AN7" s="233">
        <f t="shared" si="0"/>
        <v>0.105</v>
      </c>
      <c r="AO7" s="233">
        <f t="shared" si="0"/>
        <v>0.105</v>
      </c>
      <c r="AP7" s="233">
        <f t="shared" si="0"/>
        <v>0.105</v>
      </c>
      <c r="AQ7" s="233">
        <f t="shared" si="0"/>
        <v>0.105</v>
      </c>
      <c r="AR7" s="233">
        <f t="shared" si="0"/>
        <v>0.105</v>
      </c>
      <c r="AS7" s="233">
        <f t="shared" si="0"/>
        <v>0.105</v>
      </c>
      <c r="AT7" s="233">
        <f t="shared" si="0"/>
        <v>0.105</v>
      </c>
      <c r="AU7" s="233">
        <f t="shared" si="0"/>
        <v>0.105</v>
      </c>
      <c r="AV7" s="233">
        <f t="shared" si="0"/>
        <v>0.105</v>
      </c>
      <c r="AW7" s="233">
        <f t="shared" si="0"/>
        <v>0.105</v>
      </c>
      <c r="AX7" s="233">
        <f t="shared" si="0"/>
        <v>0.105</v>
      </c>
      <c r="AY7" s="233">
        <f t="shared" si="0"/>
        <v>0.105</v>
      </c>
      <c r="AZ7" s="233">
        <f t="shared" si="0"/>
        <v>0.105</v>
      </c>
    </row>
    <row r="8" spans="1:52" s="180" customFormat="1" ht="12.75">
      <c r="A8" s="166" t="s">
        <v>3</v>
      </c>
      <c r="B8" s="235"/>
      <c r="C8" s="233">
        <f>(1+C7)/(1+C6)-1</f>
        <v>9.0819348469891592E-2</v>
      </c>
      <c r="D8" s="233">
        <f t="shared" ref="D8:AZ8" si="1">(1+D7)/(1+D6)-1</f>
        <v>9.0819348469891592E-2</v>
      </c>
      <c r="E8" s="233">
        <f t="shared" si="1"/>
        <v>9.0819348469891592E-2</v>
      </c>
      <c r="F8" s="233">
        <f t="shared" si="1"/>
        <v>9.0819348469891592E-2</v>
      </c>
      <c r="G8" s="233">
        <f t="shared" si="1"/>
        <v>9.0819348469891592E-2</v>
      </c>
      <c r="H8" s="233">
        <f t="shared" si="1"/>
        <v>9.0819348469891592E-2</v>
      </c>
      <c r="I8" s="233">
        <f t="shared" si="1"/>
        <v>9.0819348469891592E-2</v>
      </c>
      <c r="J8" s="233">
        <f t="shared" si="1"/>
        <v>9.0819348469891592E-2</v>
      </c>
      <c r="K8" s="233">
        <f t="shared" si="1"/>
        <v>9.0819348469891592E-2</v>
      </c>
      <c r="L8" s="233">
        <f t="shared" si="1"/>
        <v>9.0819348469891592E-2</v>
      </c>
      <c r="M8" s="233">
        <f t="shared" si="1"/>
        <v>9.0819348469891592E-2</v>
      </c>
      <c r="N8" s="233">
        <f t="shared" si="1"/>
        <v>9.0819348469891592E-2</v>
      </c>
      <c r="O8" s="233">
        <f t="shared" si="1"/>
        <v>9.0819348469891592E-2</v>
      </c>
      <c r="P8" s="233">
        <f t="shared" si="1"/>
        <v>9.0819348469891592E-2</v>
      </c>
      <c r="Q8" s="233">
        <f t="shared" si="1"/>
        <v>9.0819348469891592E-2</v>
      </c>
      <c r="R8" s="233">
        <f t="shared" si="1"/>
        <v>9.0819348469891592E-2</v>
      </c>
      <c r="S8" s="233">
        <f t="shared" si="1"/>
        <v>9.0819348469891592E-2</v>
      </c>
      <c r="T8" s="233">
        <f t="shared" si="1"/>
        <v>9.0819348469891592E-2</v>
      </c>
      <c r="U8" s="233">
        <f t="shared" si="1"/>
        <v>9.0819348469891592E-2</v>
      </c>
      <c r="V8" s="233">
        <f t="shared" si="1"/>
        <v>9.0819348469891592E-2</v>
      </c>
      <c r="W8" s="233">
        <f t="shared" si="1"/>
        <v>9.0819348469891592E-2</v>
      </c>
      <c r="X8" s="233">
        <f t="shared" si="1"/>
        <v>9.0819348469891592E-2</v>
      </c>
      <c r="Y8" s="233">
        <f t="shared" si="1"/>
        <v>9.0819348469891592E-2</v>
      </c>
      <c r="Z8" s="233">
        <f t="shared" si="1"/>
        <v>9.0819348469891592E-2</v>
      </c>
      <c r="AA8" s="233">
        <f t="shared" si="1"/>
        <v>9.0819348469891592E-2</v>
      </c>
      <c r="AB8" s="233">
        <f t="shared" si="1"/>
        <v>9.0819348469891592E-2</v>
      </c>
      <c r="AC8" s="233">
        <f t="shared" si="1"/>
        <v>9.0819348469891592E-2</v>
      </c>
      <c r="AD8" s="233">
        <f t="shared" si="1"/>
        <v>9.0819348469891592E-2</v>
      </c>
      <c r="AE8" s="233">
        <f t="shared" si="1"/>
        <v>9.0819348469891592E-2</v>
      </c>
      <c r="AF8" s="233">
        <f t="shared" si="1"/>
        <v>9.0819348469891592E-2</v>
      </c>
      <c r="AG8" s="233">
        <f t="shared" si="1"/>
        <v>9.0819348469891592E-2</v>
      </c>
      <c r="AH8" s="233">
        <f t="shared" si="1"/>
        <v>9.0819348469891592E-2</v>
      </c>
      <c r="AI8" s="233">
        <f t="shared" si="1"/>
        <v>9.0819348469891592E-2</v>
      </c>
      <c r="AJ8" s="233">
        <f t="shared" si="1"/>
        <v>9.0819348469891592E-2</v>
      </c>
      <c r="AK8" s="233">
        <f t="shared" si="1"/>
        <v>9.0819348469891592E-2</v>
      </c>
      <c r="AL8" s="233">
        <f t="shared" si="1"/>
        <v>9.0819348469891592E-2</v>
      </c>
      <c r="AM8" s="233">
        <f t="shared" si="1"/>
        <v>9.0819348469891592E-2</v>
      </c>
      <c r="AN8" s="233">
        <f t="shared" si="1"/>
        <v>9.0819348469891592E-2</v>
      </c>
      <c r="AO8" s="233">
        <f t="shared" si="1"/>
        <v>9.0819348469891592E-2</v>
      </c>
      <c r="AP8" s="233">
        <f t="shared" si="1"/>
        <v>9.0819348469891592E-2</v>
      </c>
      <c r="AQ8" s="233">
        <f t="shared" si="1"/>
        <v>9.0819348469891592E-2</v>
      </c>
      <c r="AR8" s="233">
        <f t="shared" si="1"/>
        <v>9.0819348469891592E-2</v>
      </c>
      <c r="AS8" s="233">
        <f t="shared" si="1"/>
        <v>9.0819348469891592E-2</v>
      </c>
      <c r="AT8" s="233">
        <f t="shared" si="1"/>
        <v>9.0819348469891592E-2</v>
      </c>
      <c r="AU8" s="233">
        <f t="shared" si="1"/>
        <v>9.0819348469891592E-2</v>
      </c>
      <c r="AV8" s="233">
        <f t="shared" si="1"/>
        <v>9.0819348469891592E-2</v>
      </c>
      <c r="AW8" s="233">
        <f t="shared" si="1"/>
        <v>9.0819348469891592E-2</v>
      </c>
      <c r="AX8" s="233">
        <f t="shared" si="1"/>
        <v>9.0819348469891592E-2</v>
      </c>
      <c r="AY8" s="233">
        <f t="shared" si="1"/>
        <v>9.0819348469891592E-2</v>
      </c>
      <c r="AZ8" s="233">
        <f t="shared" si="1"/>
        <v>9.0819348469891592E-2</v>
      </c>
    </row>
    <row r="9" spans="1:52" s="75" customFormat="1" ht="12.75">
      <c r="A9" s="59" t="s">
        <v>13</v>
      </c>
      <c r="B9" s="236"/>
      <c r="C9" s="150">
        <f>1</f>
        <v>1</v>
      </c>
      <c r="D9" s="72">
        <f>C9*1/(1+D8)</f>
        <v>0.91674208144796365</v>
      </c>
      <c r="E9" s="72">
        <f t="shared" ref="E9:AZ9" si="2">D9*1/(1+E8)</f>
        <v>0.84041604389754487</v>
      </c>
      <c r="F9" s="72">
        <f t="shared" si="2"/>
        <v>0.77044475336489848</v>
      </c>
      <c r="G9" s="72">
        <f t="shared" si="2"/>
        <v>0.70629912684040008</v>
      </c>
      <c r="H9" s="72">
        <f t="shared" si="2"/>
        <v>0.64749413166454761</v>
      </c>
      <c r="I9" s="72">
        <f t="shared" si="2"/>
        <v>0.59358511798749924</v>
      </c>
      <c r="J9" s="72">
        <f t="shared" si="2"/>
        <v>0.54416445658039514</v>
      </c>
      <c r="K9" s="72">
        <f t="shared" si="2"/>
        <v>0.49885845657551148</v>
      </c>
      <c r="L9" s="72">
        <f t="shared" si="2"/>
        <v>0.45732453982895299</v>
      </c>
      <c r="M9" s="72">
        <f t="shared" si="2"/>
        <v>0.41924865054002652</v>
      </c>
      <c r="N9" s="72">
        <f t="shared" si="2"/>
        <v>0.38434288054031385</v>
      </c>
      <c r="O9" s="72">
        <f t="shared" si="2"/>
        <v>0.35234329229623335</v>
      </c>
      <c r="P9" s="72">
        <f t="shared" si="2"/>
        <v>0.32300792316387722</v>
      </c>
      <c r="Q9" s="72">
        <f t="shared" si="2"/>
        <v>0.29611495580543673</v>
      </c>
      <c r="R9" s="72">
        <f t="shared" si="2"/>
        <v>0.27146104093294782</v>
      </c>
      <c r="S9" s="72">
        <f t="shared" si="2"/>
        <v>0.24885975969690144</v>
      </c>
      <c r="T9" s="72">
        <f t="shared" si="2"/>
        <v>0.22814021409317747</v>
      </c>
      <c r="U9" s="72">
        <f t="shared" si="2"/>
        <v>0.20914573472976355</v>
      </c>
      <c r="V9" s="72">
        <f t="shared" si="2"/>
        <v>0.1917326961821271</v>
      </c>
      <c r="W9" s="72">
        <f t="shared" si="2"/>
        <v>0.17576943097963324</v>
      </c>
      <c r="X9" s="72">
        <f t="shared" si="2"/>
        <v>0.16113523401119317</v>
      </c>
      <c r="Y9" s="72">
        <f t="shared" si="2"/>
        <v>0.14771944982202592</v>
      </c>
      <c r="Z9" s="72">
        <f t="shared" si="2"/>
        <v>0.13542063590019207</v>
      </c>
      <c r="AA9" s="72">
        <f t="shared" si="2"/>
        <v>0.12414579562614891</v>
      </c>
      <c r="AB9" s="72">
        <f t="shared" si="2"/>
        <v>0.11380967508532926</v>
      </c>
      <c r="AC9" s="72">
        <f t="shared" si="2"/>
        <v>0.1043341184266412</v>
      </c>
      <c r="AD9" s="72">
        <f t="shared" si="2"/>
        <v>9.5647476892477393E-2</v>
      </c>
      <c r="AE9" s="72">
        <f t="shared" si="2"/>
        <v>8.7684067051655726E-2</v>
      </c>
      <c r="AF9" s="72">
        <f t="shared" si="2"/>
        <v>8.0383674138757674E-2</v>
      </c>
      <c r="AG9" s="72">
        <f t="shared" si="2"/>
        <v>7.3691096744399553E-2</v>
      </c>
      <c r="AH9" s="72">
        <f t="shared" si="2"/>
        <v>6.75557294136441E-2</v>
      </c>
      <c r="AI9" s="72">
        <f t="shared" si="2"/>
        <v>6.1931179996399514E-2</v>
      </c>
      <c r="AJ9" s="72">
        <f t="shared" si="2"/>
        <v>5.6774918856427783E-2</v>
      </c>
      <c r="AK9" s="72">
        <f t="shared" si="2"/>
        <v>5.2047957286480845E-2</v>
      </c>
      <c r="AL9" s="72">
        <f t="shared" si="2"/>
        <v>4.7714552697923157E-2</v>
      </c>
      <c r="AM9" s="72">
        <f t="shared" si="2"/>
        <v>4.3741938355652626E-2</v>
      </c>
      <c r="AN9" s="72">
        <f t="shared" si="2"/>
        <v>4.0100075614729502E-2</v>
      </c>
      <c r="AO9" s="72">
        <f t="shared" si="2"/>
        <v>3.6761426785267858E-2</v>
      </c>
      <c r="AP9" s="72">
        <f t="shared" si="2"/>
        <v>3.3700746908123379E-2</v>
      </c>
      <c r="AQ9" s="72">
        <f t="shared" si="2"/>
        <v>3.0894892866904052E-2</v>
      </c>
      <c r="AR9" s="72">
        <f t="shared" si="2"/>
        <v>2.8322648392917465E-2</v>
      </c>
      <c r="AS9" s="72">
        <f t="shared" si="2"/>
        <v>2.5964563639841981E-2</v>
      </c>
      <c r="AT9" s="72">
        <f t="shared" si="2"/>
        <v>2.3802808115076853E-2</v>
      </c>
      <c r="AU9" s="72">
        <f t="shared" si="2"/>
        <v>2.1821035855722034E-2</v>
      </c>
      <c r="AV9" s="72">
        <f t="shared" si="2"/>
        <v>2.0004261829725263E-2</v>
      </c>
      <c r="AW9" s="72">
        <f t="shared" si="2"/>
        <v>1.8338748627612388E-2</v>
      </c>
      <c r="AX9" s="72">
        <f t="shared" si="2"/>
        <v>1.6811902588028366E-2</v>
      </c>
      <c r="AY9" s="72">
        <f t="shared" si="2"/>
        <v>1.541217857164953E-2</v>
      </c>
      <c r="AZ9" s="72">
        <f t="shared" si="2"/>
        <v>1.4128992663421694E-2</v>
      </c>
    </row>
    <row r="10" spans="1:52" s="11" customFormat="1" ht="12.75">
      <c r="B10" s="12"/>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row>
    <row r="11" spans="1:52">
      <c r="A11" s="304" t="s">
        <v>27</v>
      </c>
      <c r="B11" s="318"/>
      <c r="C11" s="305">
        <f>'Revenus récurrents'!C8</f>
        <v>37.260506329113923</v>
      </c>
      <c r="D11" s="305">
        <f>'Revenus récurrents'!D8</f>
        <v>406.21976139240502</v>
      </c>
      <c r="E11" s="305">
        <f>'Revenus récurrents'!E8</f>
        <v>1846.5352756329114</v>
      </c>
      <c r="F11" s="305">
        <f>'Revenus récurrents'!F8</f>
        <v>5536.4882705696209</v>
      </c>
      <c r="G11" s="305">
        <f>'Revenus récurrents'!G8</f>
        <v>12111.478208623417</v>
      </c>
      <c r="H11" s="305">
        <f>'Revenus récurrents'!H8</f>
        <v>21374.676803124999</v>
      </c>
      <c r="I11" s="305">
        <f>'Revenus récurrents'!I8</f>
        <v>32249.961787143988</v>
      </c>
      <c r="J11" s="305">
        <f>'Revenus récurrents'!J8</f>
        <v>43001.675746439876</v>
      </c>
      <c r="K11" s="305">
        <f>'Revenus récurrents'!K8</f>
        <v>52635.847841787981</v>
      </c>
      <c r="L11" s="305">
        <f>'Revenus récurrents'!L8</f>
        <v>60301.282575767407</v>
      </c>
      <c r="M11" s="305">
        <f>'Revenus récurrents'!M8</f>
        <v>65748.070760680377</v>
      </c>
      <c r="N11" s="305">
        <f>'Revenus récurrents'!N8</f>
        <v>69455.561222903489</v>
      </c>
      <c r="O11" s="305">
        <f>'Revenus récurrents'!O8</f>
        <v>71565.582468417793</v>
      </c>
      <c r="P11" s="305">
        <f>'Revenus récurrents'!P8</f>
        <v>73046.392700649172</v>
      </c>
      <c r="Q11" s="305">
        <f>'Revenus récurrents'!Q8</f>
        <v>74442.672289356356</v>
      </c>
      <c r="R11" s="305">
        <f>'Revenus récurrents'!R8</f>
        <v>75497.802732987911</v>
      </c>
      <c r="S11" s="305">
        <f>'Revenus récurrents'!S8</f>
        <v>76585.558576138515</v>
      </c>
      <c r="T11" s="305">
        <f>'Revenus récurrents'!T8</f>
        <v>77482.45000209265</v>
      </c>
      <c r="U11" s="305">
        <f>'Revenus récurrents'!U8</f>
        <v>78321.37460328493</v>
      </c>
      <c r="V11" s="305">
        <f>'Revenus récurrents'!V8</f>
        <v>79082.218618132552</v>
      </c>
      <c r="W11" s="305">
        <f>'Revenus récurrents'!W8</f>
        <v>79653.439492344478</v>
      </c>
      <c r="X11" s="305">
        <f>'Revenus récurrents'!X8</f>
        <v>80260.910033075226</v>
      </c>
      <c r="Y11" s="305">
        <f>'Revenus récurrents'!Y8</f>
        <v>80495.793314790819</v>
      </c>
      <c r="Z11" s="305">
        <f>'Revenus récurrents'!Z8</f>
        <v>80495.793314790819</v>
      </c>
      <c r="AA11" s="305">
        <f>'Revenus récurrents'!AA8</f>
        <v>80495.793314790819</v>
      </c>
      <c r="AB11" s="305">
        <f>'Revenus récurrents'!AB8</f>
        <v>80495.793314790819</v>
      </c>
      <c r="AC11" s="305">
        <f>'Revenus récurrents'!AC8</f>
        <v>80495.793314790819</v>
      </c>
      <c r="AD11" s="305">
        <f>'Revenus récurrents'!AD8</f>
        <v>80495.793314790819</v>
      </c>
      <c r="AE11" s="305">
        <f>'Revenus récurrents'!AE8</f>
        <v>80495.793314790819</v>
      </c>
      <c r="AF11" s="305">
        <f>'Revenus récurrents'!AF8</f>
        <v>80495.793314790819</v>
      </c>
      <c r="AG11" s="305">
        <f>'Revenus récurrents'!AG8</f>
        <v>80495.793314790819</v>
      </c>
      <c r="AH11" s="305">
        <f>'Revenus récurrents'!AH8</f>
        <v>80495.793314790819</v>
      </c>
      <c r="AI11" s="305">
        <f>'Revenus récurrents'!AI8</f>
        <v>80495.793314790819</v>
      </c>
      <c r="AJ11" s="305">
        <f>'Revenus récurrents'!AJ8</f>
        <v>80495.793314790819</v>
      </c>
      <c r="AK11" s="305">
        <f>'Revenus récurrents'!AK8</f>
        <v>80495.793314790819</v>
      </c>
      <c r="AL11" s="305">
        <f>'Revenus récurrents'!AL8</f>
        <v>80495.793314790819</v>
      </c>
      <c r="AM11" s="305">
        <f>'Revenus récurrents'!AM8</f>
        <v>80495.793314790819</v>
      </c>
      <c r="AN11" s="305">
        <f>'Revenus récurrents'!AN8</f>
        <v>80495.793314790819</v>
      </c>
      <c r="AO11" s="305">
        <f>'Revenus récurrents'!AO8</f>
        <v>80495.793314790819</v>
      </c>
      <c r="AP11" s="305">
        <f>'Revenus récurrents'!AP8</f>
        <v>80495.793314790819</v>
      </c>
      <c r="AQ11" s="305">
        <f>'Revenus récurrents'!AQ8</f>
        <v>80495.793314790819</v>
      </c>
      <c r="AR11" s="305">
        <f>'Revenus récurrents'!AR8</f>
        <v>80495.793314790819</v>
      </c>
      <c r="AS11" s="305">
        <f>'Revenus récurrents'!AS8</f>
        <v>80495.793314790819</v>
      </c>
      <c r="AT11" s="305">
        <f>'Revenus récurrents'!AT8</f>
        <v>80495.793314790819</v>
      </c>
      <c r="AU11" s="305">
        <f>'Revenus récurrents'!AU8</f>
        <v>80495.793314790819</v>
      </c>
      <c r="AV11" s="305">
        <f>'Revenus récurrents'!AV8</f>
        <v>80495.793314790819</v>
      </c>
      <c r="AW11" s="305">
        <f>'Revenus récurrents'!AW8</f>
        <v>80495.793314790819</v>
      </c>
      <c r="AX11" s="305">
        <f>'Revenus récurrents'!AX8</f>
        <v>80495.793314790819</v>
      </c>
      <c r="AY11" s="305">
        <f>'Revenus récurrents'!AY8</f>
        <v>80495.793314790819</v>
      </c>
      <c r="AZ11" s="305">
        <f>'Revenus récurrents'!AZ8</f>
        <v>80495.793314790819</v>
      </c>
    </row>
    <row r="12" spans="1:52">
      <c r="A12" s="307" t="s">
        <v>245</v>
      </c>
      <c r="B12" s="319" t="str">
        <f>Hypothèses!C191</f>
        <v>Exemple</v>
      </c>
      <c r="C12" s="335">
        <f>Hypothèses!D191</f>
        <v>0.1</v>
      </c>
      <c r="D12" s="335">
        <f>Hypothèses!E191</f>
        <v>0.10204081632653061</v>
      </c>
      <c r="E12" s="335">
        <f>Hypothèses!F191</f>
        <v>0.10408163265306122</v>
      </c>
      <c r="F12" s="335">
        <f>Hypothèses!G191</f>
        <v>0.10612244897959183</v>
      </c>
      <c r="G12" s="335">
        <f>Hypothèses!H191</f>
        <v>0.10816326530612244</v>
      </c>
      <c r="H12" s="335">
        <f>Hypothèses!I191</f>
        <v>0.11020408163265305</v>
      </c>
      <c r="I12" s="335">
        <f>Hypothèses!J191</f>
        <v>0.11224489795918366</v>
      </c>
      <c r="J12" s="335">
        <f>Hypothèses!K191</f>
        <v>0.11428571428571427</v>
      </c>
      <c r="K12" s="335">
        <f>Hypothèses!L191</f>
        <v>0.11632653061224488</v>
      </c>
      <c r="L12" s="335">
        <f>Hypothèses!M191</f>
        <v>0.11836734693877549</v>
      </c>
      <c r="M12" s="335">
        <f>Hypothèses!N191</f>
        <v>0.1204081632653061</v>
      </c>
      <c r="N12" s="335">
        <f>Hypothèses!O191</f>
        <v>0.1224489795918367</v>
      </c>
      <c r="O12" s="335">
        <f>Hypothèses!P191</f>
        <v>0.12448979591836731</v>
      </c>
      <c r="P12" s="335">
        <f>Hypothèses!Q191</f>
        <v>0.12653061224489792</v>
      </c>
      <c r="Q12" s="335">
        <f>Hypothèses!R191</f>
        <v>0.12857142857142853</v>
      </c>
      <c r="R12" s="335">
        <f>Hypothèses!S191</f>
        <v>0.13061224489795914</v>
      </c>
      <c r="S12" s="335">
        <f>Hypothèses!T191</f>
        <v>0.13265306122448975</v>
      </c>
      <c r="T12" s="335">
        <f>Hypothèses!U191</f>
        <v>0.13469387755102036</v>
      </c>
      <c r="U12" s="335">
        <f>Hypothèses!V191</f>
        <v>0.13673469387755097</v>
      </c>
      <c r="V12" s="335">
        <f>Hypothèses!W191</f>
        <v>0.13877551020408158</v>
      </c>
      <c r="W12" s="335">
        <f>Hypothèses!X191</f>
        <v>0.14081632653061218</v>
      </c>
      <c r="X12" s="335">
        <f>Hypothèses!Y191</f>
        <v>0.14285714285714279</v>
      </c>
      <c r="Y12" s="335">
        <f>Hypothèses!Z191</f>
        <v>0.1448979591836734</v>
      </c>
      <c r="Z12" s="335">
        <f>Hypothèses!AA191</f>
        <v>0.14693877551020401</v>
      </c>
      <c r="AA12" s="335">
        <f>Hypothèses!AB191</f>
        <v>0.14897959183673462</v>
      </c>
      <c r="AB12" s="335">
        <f>Hypothèses!AC191</f>
        <v>0.15102040816326523</v>
      </c>
      <c r="AC12" s="335">
        <f>Hypothèses!AD191</f>
        <v>0.15306122448979584</v>
      </c>
      <c r="AD12" s="335">
        <f>Hypothèses!AE191</f>
        <v>0.15510204081632645</v>
      </c>
      <c r="AE12" s="335">
        <f>Hypothèses!AF191</f>
        <v>0.15714285714285706</v>
      </c>
      <c r="AF12" s="335">
        <f>Hypothèses!AG191</f>
        <v>0.15918367346938767</v>
      </c>
      <c r="AG12" s="335">
        <f>Hypothèses!AH191</f>
        <v>0.16122448979591827</v>
      </c>
      <c r="AH12" s="335">
        <f>Hypothèses!AI191</f>
        <v>0.16326530612244888</v>
      </c>
      <c r="AI12" s="335">
        <f>Hypothèses!AJ191</f>
        <v>0.16530612244897949</v>
      </c>
      <c r="AJ12" s="335">
        <f>Hypothèses!AK191</f>
        <v>0.1673469387755101</v>
      </c>
      <c r="AK12" s="335">
        <f>Hypothèses!AL191</f>
        <v>0.16938775510204071</v>
      </c>
      <c r="AL12" s="335">
        <f>Hypothèses!AM191</f>
        <v>0.17142857142857132</v>
      </c>
      <c r="AM12" s="335">
        <f>Hypothèses!AN191</f>
        <v>0.17346938775510193</v>
      </c>
      <c r="AN12" s="335">
        <f>Hypothèses!AO191</f>
        <v>0.17551020408163254</v>
      </c>
      <c r="AO12" s="335">
        <f>Hypothèses!AP191</f>
        <v>0.17755102040816315</v>
      </c>
      <c r="AP12" s="335">
        <f>Hypothèses!AQ191</f>
        <v>0.17959183673469375</v>
      </c>
      <c r="AQ12" s="335">
        <f>Hypothèses!AR191</f>
        <v>0.18163265306122436</v>
      </c>
      <c r="AR12" s="335">
        <f>Hypothèses!AS191</f>
        <v>0.18367346938775497</v>
      </c>
      <c r="AS12" s="335">
        <f>Hypothèses!AT191</f>
        <v>0.18571428571428558</v>
      </c>
      <c r="AT12" s="335">
        <f>Hypothèses!AU191</f>
        <v>0.18775510204081619</v>
      </c>
      <c r="AU12" s="335">
        <f>Hypothèses!AV191</f>
        <v>0.1897959183673468</v>
      </c>
      <c r="AV12" s="335">
        <f>Hypothèses!AW191</f>
        <v>0.19183673469387741</v>
      </c>
      <c r="AW12" s="335">
        <f>Hypothèses!AX191</f>
        <v>0.19387755102040802</v>
      </c>
      <c r="AX12" s="335">
        <f>Hypothèses!AY191</f>
        <v>0.19591836734693863</v>
      </c>
      <c r="AY12" s="335">
        <f>Hypothèses!AZ191</f>
        <v>0.19795918367346924</v>
      </c>
      <c r="AZ12" s="335">
        <f>Hypothèses!BA191</f>
        <v>0.19999999999999984</v>
      </c>
    </row>
    <row r="13" spans="1:52">
      <c r="A13" s="309" t="s">
        <v>238</v>
      </c>
      <c r="B13" s="320"/>
      <c r="C13" s="305">
        <f>C12*'Calcul du FAS'!C11</f>
        <v>3.7260506329113925</v>
      </c>
      <c r="D13" s="305">
        <f>D12*'Calcul du FAS'!D11</f>
        <v>41.450996060449491</v>
      </c>
      <c r="E13" s="305">
        <f>E12*'Calcul du FAS'!E11</f>
        <v>192.19040623934384</v>
      </c>
      <c r="F13" s="305">
        <f>F12*'Calcul du FAS'!F11</f>
        <v>587.54569401963317</v>
      </c>
      <c r="G13" s="305">
        <f>G12*'Calcul du FAS'!G11</f>
        <v>1310.0170307286553</v>
      </c>
      <c r="H13" s="305">
        <f>H12*'Calcul du FAS'!H11</f>
        <v>2355.5766272831629</v>
      </c>
      <c r="I13" s="305">
        <f>I12*'Calcul du FAS'!I11</f>
        <v>3619.893669985549</v>
      </c>
      <c r="J13" s="305">
        <f>J12*'Calcul du FAS'!J11</f>
        <v>4914.4772281645564</v>
      </c>
      <c r="K13" s="305">
        <f>K12*'Calcul du FAS'!K11</f>
        <v>6122.9455652692131</v>
      </c>
      <c r="L13" s="305">
        <f>L12*'Calcul du FAS'!L11</f>
        <v>7137.702835498998</v>
      </c>
      <c r="M13" s="305">
        <f>M12*'Calcul du FAS'!M11</f>
        <v>7916.6044385309006</v>
      </c>
      <c r="N13" s="305">
        <f>N12*'Calcul du FAS'!N11</f>
        <v>8504.7625987228748</v>
      </c>
      <c r="O13" s="305">
        <f>O12*'Calcul du FAS'!O11</f>
        <v>8909.1847562724161</v>
      </c>
      <c r="P13" s="305">
        <f>P12*'Calcul du FAS'!P11</f>
        <v>9242.6047906943822</v>
      </c>
      <c r="Q13" s="305">
        <f>Q12*'Calcul du FAS'!Q11</f>
        <v>9571.2007229172432</v>
      </c>
      <c r="R13" s="305">
        <f>R12*'Calcul du FAS'!R11</f>
        <v>9860.9374998188268</v>
      </c>
      <c r="S13" s="305">
        <f>S12*'Calcul du FAS'!S11</f>
        <v>10159.308790712248</v>
      </c>
      <c r="T13" s="305">
        <f>T12*'Calcul du FAS'!T11</f>
        <v>10436.411632934924</v>
      </c>
      <c r="U13" s="305">
        <f>U12*'Calcul du FAS'!U11</f>
        <v>10709.24918044916</v>
      </c>
      <c r="V13" s="305">
        <f>V12*'Calcul du FAS'!V11</f>
        <v>10974.675236802064</v>
      </c>
      <c r="W13" s="305">
        <f>W12*'Calcul du FAS'!W11</f>
        <v>11216.50474484034</v>
      </c>
      <c r="X13" s="305">
        <f>X12*'Calcul du FAS'!X11</f>
        <v>11465.844290439312</v>
      </c>
      <c r="Y13" s="305">
        <f>Y12*'Calcul du FAS'!Y11</f>
        <v>11663.676174183971</v>
      </c>
      <c r="Z13" s="305">
        <f>Z12*'Calcul du FAS'!Z11</f>
        <v>11827.95330339783</v>
      </c>
      <c r="AA13" s="305">
        <f>AA12*'Calcul du FAS'!AA11</f>
        <v>11992.230432611688</v>
      </c>
      <c r="AB13" s="305">
        <f>AB12*'Calcul du FAS'!AB11</f>
        <v>12156.507561825547</v>
      </c>
      <c r="AC13" s="305">
        <f>AC12*'Calcul du FAS'!AC11</f>
        <v>12320.784691039406</v>
      </c>
      <c r="AD13" s="305">
        <f>AD12*'Calcul du FAS'!AD11</f>
        <v>12485.061820253262</v>
      </c>
      <c r="AE13" s="305">
        <f>AE12*'Calcul du FAS'!AE11</f>
        <v>12649.338949467121</v>
      </c>
      <c r="AF13" s="305">
        <f>AF12*'Calcul du FAS'!AF11</f>
        <v>12813.61607868098</v>
      </c>
      <c r="AG13" s="305">
        <f>AG12*'Calcul du FAS'!AG11</f>
        <v>12977.893207894838</v>
      </c>
      <c r="AH13" s="305">
        <f>AH12*'Calcul du FAS'!AH11</f>
        <v>13142.170337108697</v>
      </c>
      <c r="AI13" s="305">
        <f>AI12*'Calcul du FAS'!AI11</f>
        <v>13306.447466322556</v>
      </c>
      <c r="AJ13" s="305">
        <f>AJ12*'Calcul du FAS'!AJ11</f>
        <v>13470.724595536414</v>
      </c>
      <c r="AK13" s="305">
        <f>AK12*'Calcul du FAS'!AK11</f>
        <v>13635.001724750273</v>
      </c>
      <c r="AL13" s="305">
        <f>AL12*'Calcul du FAS'!AL11</f>
        <v>13799.278853964131</v>
      </c>
      <c r="AM13" s="305">
        <f>AM12*'Calcul du FAS'!AM11</f>
        <v>13963.55598317799</v>
      </c>
      <c r="AN13" s="305">
        <f>AN12*'Calcul du FAS'!AN11</f>
        <v>14127.833112391849</v>
      </c>
      <c r="AO13" s="305">
        <f>AO12*'Calcul du FAS'!AO11</f>
        <v>14292.110241605707</v>
      </c>
      <c r="AP13" s="305">
        <f>AP12*'Calcul du FAS'!AP11</f>
        <v>14456.387370819566</v>
      </c>
      <c r="AQ13" s="305">
        <f>AQ12*'Calcul du FAS'!AQ11</f>
        <v>14620.664500033425</v>
      </c>
      <c r="AR13" s="305">
        <f>AR12*'Calcul du FAS'!AR11</f>
        <v>14784.941629247283</v>
      </c>
      <c r="AS13" s="305">
        <f>AS12*'Calcul du FAS'!AS11</f>
        <v>14949.218758461142</v>
      </c>
      <c r="AT13" s="305">
        <f>AT12*'Calcul du FAS'!AT11</f>
        <v>15113.495887675001</v>
      </c>
      <c r="AU13" s="305">
        <f>AU12*'Calcul du FAS'!AU11</f>
        <v>15277.773016888859</v>
      </c>
      <c r="AV13" s="305">
        <f>AV12*'Calcul du FAS'!AV11</f>
        <v>15442.050146102718</v>
      </c>
      <c r="AW13" s="305">
        <f>AW12*'Calcul du FAS'!AW11</f>
        <v>15606.327275316575</v>
      </c>
      <c r="AX13" s="305">
        <f>AX12*'Calcul du FAS'!AX11</f>
        <v>15770.604404530433</v>
      </c>
      <c r="AY13" s="305">
        <f>AY12*'Calcul du FAS'!AY11</f>
        <v>15934.881533744292</v>
      </c>
      <c r="AZ13" s="305">
        <f>AZ12*'Calcul du FAS'!AZ11</f>
        <v>16099.158662958151</v>
      </c>
    </row>
    <row r="14" spans="1:52">
      <c r="A14" s="309" t="s">
        <v>201</v>
      </c>
      <c r="B14" s="320"/>
      <c r="C14" s="305">
        <f>C11</f>
        <v>37.260506329113923</v>
      </c>
      <c r="D14" s="305">
        <f t="shared" ref="D14:AI14" si="3">D11-C11</f>
        <v>368.9592550632911</v>
      </c>
      <c r="E14" s="305">
        <f t="shared" si="3"/>
        <v>1440.3155142405064</v>
      </c>
      <c r="F14" s="305">
        <f t="shared" si="3"/>
        <v>3689.9529949367097</v>
      </c>
      <c r="G14" s="305">
        <f t="shared" si="3"/>
        <v>6574.9899380537963</v>
      </c>
      <c r="H14" s="305">
        <f t="shared" si="3"/>
        <v>9263.1985945015822</v>
      </c>
      <c r="I14" s="305">
        <f t="shared" si="3"/>
        <v>10875.284984018988</v>
      </c>
      <c r="J14" s="305">
        <f t="shared" si="3"/>
        <v>10751.713959295888</v>
      </c>
      <c r="K14" s="305">
        <f t="shared" si="3"/>
        <v>9634.1720953481054</v>
      </c>
      <c r="L14" s="305">
        <f t="shared" si="3"/>
        <v>7665.4347339794258</v>
      </c>
      <c r="M14" s="305">
        <f t="shared" si="3"/>
        <v>5446.7881849129699</v>
      </c>
      <c r="N14" s="305">
        <f t="shared" si="3"/>
        <v>3707.4904622231115</v>
      </c>
      <c r="O14" s="305">
        <f t="shared" si="3"/>
        <v>2110.0212455143046</v>
      </c>
      <c r="P14" s="305">
        <f t="shared" si="3"/>
        <v>1480.8102322313789</v>
      </c>
      <c r="Q14" s="305">
        <f t="shared" si="3"/>
        <v>1396.2795887071843</v>
      </c>
      <c r="R14" s="305">
        <f t="shared" si="3"/>
        <v>1055.130443631555</v>
      </c>
      <c r="S14" s="305">
        <f t="shared" si="3"/>
        <v>1087.7558431506041</v>
      </c>
      <c r="T14" s="305">
        <f t="shared" si="3"/>
        <v>896.89142595413432</v>
      </c>
      <c r="U14" s="305">
        <f t="shared" si="3"/>
        <v>838.92460119228053</v>
      </c>
      <c r="V14" s="305">
        <f t="shared" si="3"/>
        <v>760.84401484762202</v>
      </c>
      <c r="W14" s="305">
        <f t="shared" si="3"/>
        <v>571.22087421192555</v>
      </c>
      <c r="X14" s="305">
        <f t="shared" si="3"/>
        <v>607.47054073074833</v>
      </c>
      <c r="Y14" s="305">
        <f t="shared" si="3"/>
        <v>234.8832817155926</v>
      </c>
      <c r="Z14" s="305">
        <f t="shared" si="3"/>
        <v>0</v>
      </c>
      <c r="AA14" s="305">
        <f t="shared" si="3"/>
        <v>0</v>
      </c>
      <c r="AB14" s="305">
        <f t="shared" si="3"/>
        <v>0</v>
      </c>
      <c r="AC14" s="305">
        <f t="shared" si="3"/>
        <v>0</v>
      </c>
      <c r="AD14" s="305">
        <f t="shared" si="3"/>
        <v>0</v>
      </c>
      <c r="AE14" s="305">
        <f t="shared" si="3"/>
        <v>0</v>
      </c>
      <c r="AF14" s="305">
        <f t="shared" si="3"/>
        <v>0</v>
      </c>
      <c r="AG14" s="305">
        <f t="shared" si="3"/>
        <v>0</v>
      </c>
      <c r="AH14" s="305">
        <f t="shared" si="3"/>
        <v>0</v>
      </c>
      <c r="AI14" s="305">
        <f t="shared" si="3"/>
        <v>0</v>
      </c>
      <c r="AJ14" s="305">
        <f t="shared" ref="AJ14:AZ14" si="4">AJ11-AI11</f>
        <v>0</v>
      </c>
      <c r="AK14" s="305">
        <f t="shared" si="4"/>
        <v>0</v>
      </c>
      <c r="AL14" s="305">
        <f t="shared" si="4"/>
        <v>0</v>
      </c>
      <c r="AM14" s="305">
        <f t="shared" si="4"/>
        <v>0</v>
      </c>
      <c r="AN14" s="305">
        <f t="shared" si="4"/>
        <v>0</v>
      </c>
      <c r="AO14" s="305">
        <f t="shared" si="4"/>
        <v>0</v>
      </c>
      <c r="AP14" s="305">
        <f t="shared" si="4"/>
        <v>0</v>
      </c>
      <c r="AQ14" s="305">
        <f t="shared" si="4"/>
        <v>0</v>
      </c>
      <c r="AR14" s="305">
        <f t="shared" si="4"/>
        <v>0</v>
      </c>
      <c r="AS14" s="305">
        <f t="shared" si="4"/>
        <v>0</v>
      </c>
      <c r="AT14" s="305">
        <f t="shared" si="4"/>
        <v>0</v>
      </c>
      <c r="AU14" s="305">
        <f t="shared" si="4"/>
        <v>0</v>
      </c>
      <c r="AV14" s="305">
        <f t="shared" si="4"/>
        <v>0</v>
      </c>
      <c r="AW14" s="305">
        <f t="shared" si="4"/>
        <v>0</v>
      </c>
      <c r="AX14" s="305">
        <f t="shared" si="4"/>
        <v>0</v>
      </c>
      <c r="AY14" s="305">
        <f t="shared" si="4"/>
        <v>0</v>
      </c>
      <c r="AZ14" s="305">
        <f t="shared" si="4"/>
        <v>0</v>
      </c>
    </row>
    <row r="15" spans="1:52">
      <c r="A15" s="307" t="s">
        <v>246</v>
      </c>
      <c r="B15" s="319" t="str">
        <f>Hypothèses!C165</f>
        <v>Modélisé</v>
      </c>
      <c r="C15" s="308">
        <f>Hypothèses!D165*Hypothèses!D178+Hypothèses!D168*Hypothèses!D181+Hypothèses!D171*Hypothèses!D184+Hypothèses!D174*Hypothèses!D187</f>
        <v>270.99999999999994</v>
      </c>
      <c r="D15" s="308">
        <f>Hypothèses!E165*Hypothèses!E178+Hypothèses!E168*Hypothèses!E181+Hypothèses!E171*Hypothèses!E184+Hypothèses!E174*Hypothèses!E187</f>
        <v>293.52499999999992</v>
      </c>
      <c r="E15" s="308">
        <f>Hypothèses!F165*Hypothèses!F178+Hypothèses!F168*Hypothèses!F181+Hypothèses!F171*Hypothèses!F184+Hypothèses!F174*Hypothèses!F187</f>
        <v>303.93767499999996</v>
      </c>
      <c r="F15" s="308">
        <f>Hypothèses!G165*Hypothèses!G178+Hypothèses!G168*Hypothèses!G181+Hypothèses!G171*Hypothèses!G184+Hypothèses!G174*Hypothèses!G187</f>
        <v>316.20903487500004</v>
      </c>
      <c r="G15" s="308">
        <f>Hypothèses!H165*Hypothèses!H178+Hypothèses!H168*Hypothèses!H181+Hypothèses!H171*Hypothèses!H184+Hypothèses!H174*Hypothèses!H187</f>
        <v>328.35008270937499</v>
      </c>
      <c r="H15" s="308">
        <f>Hypothèses!I165*Hypothèses!I178+Hypothèses!I168*Hypothèses!I181+Hypothèses!I171*Hypothèses!I184+Hypothèses!I174*Hypothèses!I187</f>
        <v>340.3618148395343</v>
      </c>
      <c r="I15" s="308">
        <f>Hypothèses!J165*Hypothèses!J178+Hypothèses!J168*Hypothèses!J181+Hypothèses!J171*Hypothèses!J184+Hypothèses!J174*Hypothèses!J187</f>
        <v>352.24522089632433</v>
      </c>
      <c r="J15" s="308">
        <f>Hypothèses!K165*Hypothèses!K178+Hypothèses!K168*Hypothèses!K181+Hypothèses!K171*Hypothèses!K184+Hypothèses!K174*Hypothèses!K187</f>
        <v>359.17368061312811</v>
      </c>
      <c r="K15" s="308">
        <f>Hypothèses!L165*Hypothèses!L178+Hypothèses!L168*Hypothèses!L181+Hypothèses!L171*Hypothèses!L184+Hypothèses!L174*Hypothèses!L187</f>
        <v>357.37781221006242</v>
      </c>
      <c r="L15" s="308">
        <f>Hypothèses!M165*Hypothèses!M178+Hypothèses!M168*Hypothèses!M181+Hypothèses!M171*Hypothèses!M184+Hypothèses!M174*Hypothèses!M187</f>
        <v>355.5909231490121</v>
      </c>
      <c r="M15" s="308">
        <f>Hypothèses!N165*Hypothèses!N178+Hypothèses!N168*Hypothèses!N181+Hypothèses!N171*Hypothèses!N184+Hypothèses!N174*Hypothèses!N187</f>
        <v>355.71518879419864</v>
      </c>
      <c r="N15" s="308">
        <f>Hypothèses!O165*Hypothèses!O178+Hypothèses!O168*Hypothèses!O181+Hypothèses!O171*Hypothèses!O184+Hypothèses!O174*Hypothèses!O187</f>
        <v>353.93661285022768</v>
      </c>
      <c r="O15" s="308">
        <f>Hypothèses!P165*Hypothèses!P178+Hypothèses!P168*Hypothèses!P181+Hypothèses!P171*Hypothèses!P184+Hypothèses!P174*Hypothèses!P187</f>
        <v>350.28368417214767</v>
      </c>
      <c r="P15" s="308">
        <f>Hypothèses!Q165*Hypothèses!Q178+Hypothèses!Q168*Hypothèses!Q181+Hypothèses!Q171*Hypothèses!Q184+Hypothèses!Q174*Hypothèses!Q187</f>
        <v>348.53226575128701</v>
      </c>
      <c r="Q15" s="308">
        <f>Hypothèses!R165*Hypothèses!R178+Hypothèses!R168*Hypothèses!R181+Hypothèses!R171*Hypothèses!R184+Hypothèses!R174*Hypothèses!R187</f>
        <v>346.78960442253054</v>
      </c>
      <c r="R15" s="308">
        <f>Hypothèses!S165*Hypothèses!S178+Hypothèses!S168*Hypothèses!S181+Hypothèses!S171*Hypothèses!S184+Hypothèses!S174*Hypothèses!S187</f>
        <v>345.05565640041789</v>
      </c>
      <c r="S15" s="308">
        <f>Hypothèses!T165*Hypothèses!T178+Hypothèses!T168*Hypothèses!T181+Hypothèses!T171*Hypothèses!T184+Hypothèses!T174*Hypothèses!T187</f>
        <v>343.33037811841575</v>
      </c>
      <c r="T15" s="308">
        <f>Hypothèses!U165*Hypothèses!U178+Hypothèses!U168*Hypothèses!U181+Hypothèses!U171*Hypothèses!U184+Hypothèses!U174*Hypothèses!U187</f>
        <v>341.61372622782375</v>
      </c>
      <c r="U15" s="308">
        <f>Hypothèses!V165*Hypothèses!V178+Hypothèses!V168*Hypothèses!V181+Hypothèses!V171*Hypothèses!V184+Hypothèses!V174*Hypothèses!V187</f>
        <v>339.90565759668459</v>
      </c>
      <c r="V15" s="308">
        <f>Hypothèses!W165*Hypothèses!W178+Hypothèses!W168*Hypothèses!W181+Hypothèses!W171*Hypothèses!W184+Hypothèses!W174*Hypothèses!W187</f>
        <v>338.20612930870112</v>
      </c>
      <c r="W15" s="308">
        <f>Hypothèses!X165*Hypothèses!X178+Hypothèses!X168*Hypothèses!X181+Hypothèses!X171*Hypothèses!X184+Hypothèses!X174*Hypothèses!X187</f>
        <v>336.51509866215764</v>
      </c>
      <c r="X15" s="308">
        <f>Hypothèses!Y165*Hypothèses!Y178+Hypothèses!Y168*Hypothèses!Y181+Hypothèses!Y171*Hypothèses!Y184+Hypothèses!Y174*Hypothèses!Y187</f>
        <v>334.83252316884693</v>
      </c>
      <c r="Y15" s="308">
        <f>Hypothèses!Z165*Hypothèses!Z178+Hypothèses!Z168*Hypothèses!Z181+Hypothèses!Z171*Hypothèses!Z184+Hypothèses!Z174*Hypothèses!Z187</f>
        <v>333.15836055300269</v>
      </c>
      <c r="Z15" s="308">
        <f>Hypothèses!AA165*Hypothèses!AA178+Hypothèses!AA168*Hypothèses!AA181+Hypothèses!AA171*Hypothèses!AA184+Hypothèses!AA174*Hypothèses!AA187</f>
        <v>331.49256875023764</v>
      </c>
      <c r="AA15" s="308">
        <f>Hypothèses!AB165*Hypothèses!AB178+Hypothèses!AB168*Hypothèses!AB181+Hypothèses!AB171*Hypothèses!AB184+Hypothèses!AB174*Hypothèses!AB187</f>
        <v>329.83510590648643</v>
      </c>
      <c r="AB15" s="308">
        <f>Hypothèses!AC165*Hypothèses!AC178+Hypothèses!AC168*Hypothèses!AC181+Hypothèses!AC171*Hypothèses!AC184+Hypothèses!AC174*Hypothèses!AC187</f>
        <v>328.18593037695405</v>
      </c>
      <c r="AC15" s="308">
        <f>Hypothèses!AD165*Hypothèses!AD178+Hypothèses!AD168*Hypothèses!AD181+Hypothèses!AD171*Hypothèses!AD184+Hypothèses!AD174*Hypothèses!AD187</f>
        <v>326.54500072506926</v>
      </c>
      <c r="AD15" s="308">
        <f>Hypothèses!AE165*Hypothèses!AE178+Hypothèses!AE168*Hypothèses!AE181+Hypothèses!AE171*Hypothèses!AE184+Hypothèses!AE174*Hypothèses!AE187</f>
        <v>324.9122757214439</v>
      </c>
      <c r="AE15" s="308">
        <f>Hypothèses!AF165*Hypothèses!AF178+Hypothèses!AF168*Hypothèses!AF181+Hypothèses!AF171*Hypothèses!AF184+Hypothèses!AF174*Hypothèses!AF187</f>
        <v>323.28771434283669</v>
      </c>
      <c r="AF15" s="308">
        <f>Hypothèses!AG165*Hypothèses!AG178+Hypothèses!AG168*Hypothèses!AG181+Hypothèses!AG171*Hypothèses!AG184+Hypothèses!AG174*Hypothèses!AG187</f>
        <v>321.67127577112251</v>
      </c>
      <c r="AG15" s="308">
        <f>Hypothèses!AH165*Hypothèses!AH178+Hypothèses!AH168*Hypothèses!AH181+Hypothèses!AH171*Hypothèses!AH184+Hypothèses!AH174*Hypothèses!AH187</f>
        <v>320.06291939226691</v>
      </c>
      <c r="AH15" s="308">
        <f>Hypothèses!AI165*Hypothèses!AI178+Hypothèses!AI168*Hypothèses!AI181+Hypothèses!AI171*Hypothèses!AI184+Hypothèses!AI174*Hypothèses!AI187</f>
        <v>318.46260479530554</v>
      </c>
      <c r="AI15" s="308">
        <f>Hypothèses!AJ165*Hypothèses!AJ178+Hypothèses!AJ168*Hypothèses!AJ181+Hypothèses!AJ171*Hypothèses!AJ184+Hypothèses!AJ174*Hypothèses!AJ187</f>
        <v>316.87029177132905</v>
      </c>
      <c r="AJ15" s="308">
        <f>Hypothèses!AK165*Hypothèses!AK178+Hypothèses!AK168*Hypothèses!AK181+Hypothèses!AK171*Hypothèses!AK184+Hypothèses!AK174*Hypothèses!AK187</f>
        <v>315.28594031247235</v>
      </c>
      <c r="AK15" s="308">
        <f>Hypothèses!AL165*Hypothèses!AL178+Hypothèses!AL168*Hypothèses!AL181+Hypothèses!AL171*Hypothèses!AL184+Hypothèses!AL174*Hypothèses!AL187</f>
        <v>313.70951061091</v>
      </c>
      <c r="AL15" s="308">
        <f>Hypothèses!AM165*Hypothèses!AM178+Hypothèses!AM168*Hypothèses!AM181+Hypothèses!AM171*Hypothèses!AM184+Hypothèses!AM174*Hypothèses!AM187</f>
        <v>312.14096305785546</v>
      </c>
      <c r="AM15" s="308">
        <f>Hypothèses!AN165*Hypothèses!AN178+Hypothèses!AN168*Hypothèses!AN181+Hypothèses!AN171*Hypothèses!AN184+Hypothèses!AN174*Hypothèses!AN187</f>
        <v>310.58025824256623</v>
      </c>
      <c r="AN15" s="308">
        <f>Hypothèses!AO165*Hypothèses!AO178+Hypothèses!AO168*Hypothèses!AO181+Hypothèses!AO171*Hypothèses!AO184+Hypothèses!AO174*Hypothèses!AO187</f>
        <v>309.02735695135334</v>
      </c>
      <c r="AO15" s="308">
        <f>Hypothèses!AP165*Hypothèses!AP178+Hypothèses!AP168*Hypothèses!AP181+Hypothèses!AP171*Hypothèses!AP184+Hypothèses!AP174*Hypothèses!AP187</f>
        <v>307.48222016659662</v>
      </c>
      <c r="AP15" s="308">
        <f>Hypothèses!AQ165*Hypothèses!AQ178+Hypothèses!AQ168*Hypothèses!AQ181+Hypothèses!AQ171*Hypothèses!AQ184+Hypothèses!AQ174*Hypothèses!AQ187</f>
        <v>305.94480906576359</v>
      </c>
      <c r="AQ15" s="308">
        <f>Hypothèses!AR165*Hypothèses!AR178+Hypothèses!AR168*Hypothèses!AR181+Hypothèses!AR171*Hypothèses!AR184+Hypothèses!AR174*Hypothèses!AR187</f>
        <v>304.41508502043479</v>
      </c>
      <c r="AR15" s="308">
        <f>Hypothèses!AS165*Hypothèses!AS178+Hypothèses!AS168*Hypothèses!AS181+Hypothèses!AS171*Hypothèses!AS184+Hypothèses!AS174*Hypothèses!AS187</f>
        <v>302.89300959533261</v>
      </c>
      <c r="AS15" s="308">
        <f>Hypothèses!AT165*Hypothèses!AT178+Hypothèses!AT168*Hypothèses!AT181+Hypothèses!AT171*Hypothèses!AT184+Hypothèses!AT174*Hypothèses!AT187</f>
        <v>301.37854454735594</v>
      </c>
      <c r="AT15" s="308">
        <f>Hypothèses!AU165*Hypothèses!AU178+Hypothèses!AU168*Hypothèses!AU181+Hypothèses!AU171*Hypothèses!AU184+Hypothèses!AU174*Hypothèses!AU187</f>
        <v>299.87165182461916</v>
      </c>
      <c r="AU15" s="308">
        <f>Hypothèses!AV165*Hypothèses!AV178+Hypothèses!AV168*Hypothèses!AV181+Hypothèses!AV171*Hypothèses!AV184+Hypothèses!AV174*Hypothèses!AV187</f>
        <v>298.37229356549608</v>
      </c>
      <c r="AV15" s="308">
        <f>Hypothèses!AW165*Hypothèses!AW178+Hypothèses!AW168*Hypothèses!AW181+Hypothèses!AW171*Hypothèses!AW184+Hypothèses!AW174*Hypothèses!AW187</f>
        <v>296.88043209766857</v>
      </c>
      <c r="AW15" s="308">
        <f>Hypothèses!AX165*Hypothèses!AX178+Hypothèses!AX168*Hypothèses!AX181+Hypothèses!AX171*Hypothèses!AX184+Hypothèses!AX174*Hypothèses!AX187</f>
        <v>295.39602993718029</v>
      </c>
      <c r="AX15" s="308">
        <f>Hypothèses!AY165*Hypothèses!AY178+Hypothèses!AY168*Hypothèses!AY181+Hypothèses!AY171*Hypothèses!AY184+Hypothèses!AY174*Hypothèses!AY187</f>
        <v>293.91904978749437</v>
      </c>
      <c r="AY15" s="308">
        <f>Hypothèses!AZ165*Hypothèses!AZ178+Hypothèses!AZ168*Hypothèses!AZ181+Hypothèses!AZ171*Hypothèses!AZ184+Hypothèses!AZ174*Hypothèses!AZ187</f>
        <v>292.44945453855684</v>
      </c>
      <c r="AZ15" s="308">
        <f>Hypothèses!BA165*Hypothèses!BA178+Hypothèses!BA168*Hypothèses!BA181+Hypothèses!BA171*Hypothèses!BA184+Hypothèses!BA174*Hypothèses!BA187</f>
        <v>290.98720726586407</v>
      </c>
    </row>
    <row r="16" spans="1:52">
      <c r="A16" s="304"/>
      <c r="B16" s="318"/>
      <c r="C16" s="306"/>
      <c r="D16" s="306"/>
      <c r="E16" s="306"/>
      <c r="F16" s="306"/>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6"/>
      <c r="AK16" s="306"/>
      <c r="AL16" s="306"/>
      <c r="AM16" s="306"/>
      <c r="AN16" s="306"/>
      <c r="AO16" s="306"/>
      <c r="AP16" s="306"/>
      <c r="AQ16" s="306"/>
      <c r="AR16" s="306"/>
      <c r="AS16" s="306"/>
      <c r="AT16" s="306"/>
      <c r="AU16" s="306"/>
      <c r="AV16" s="306"/>
      <c r="AW16" s="306"/>
      <c r="AX16" s="306"/>
      <c r="AY16" s="306"/>
      <c r="AZ16" s="306"/>
    </row>
    <row r="17" spans="1:52">
      <c r="A17" s="304" t="s">
        <v>202</v>
      </c>
      <c r="B17" s="318"/>
      <c r="C17" s="308">
        <f t="shared" ref="C17:AH17" si="5">C15*C14</f>
        <v>10097.597215189871</v>
      </c>
      <c r="D17" s="308">
        <f t="shared" si="5"/>
        <v>108298.76534245249</v>
      </c>
      <c r="E17" s="308">
        <f t="shared" si="5"/>
        <v>437766.14866468887</v>
      </c>
      <c r="F17" s="308">
        <f t="shared" si="5"/>
        <v>1166796.4752630529</v>
      </c>
      <c r="G17" s="308">
        <f t="shared" si="5"/>
        <v>2158898.4899732722</v>
      </c>
      <c r="H17" s="308">
        <f t="shared" si="5"/>
        <v>3152839.084843582</v>
      </c>
      <c r="I17" s="308">
        <f t="shared" si="5"/>
        <v>3830767.1615062477</v>
      </c>
      <c r="J17" s="308">
        <f t="shared" si="5"/>
        <v>3861732.6756598526</v>
      </c>
      <c r="K17" s="308">
        <f t="shared" si="5"/>
        <v>3443039.3458907385</v>
      </c>
      <c r="L17" s="308">
        <f t="shared" si="5"/>
        <v>2725759.0133942459</v>
      </c>
      <c r="M17" s="308">
        <f t="shared" si="5"/>
        <v>1937505.2875183276</v>
      </c>
      <c r="N17" s="308">
        <f t="shared" si="5"/>
        <v>1312216.616373773</v>
      </c>
      <c r="O17" s="308">
        <f t="shared" si="5"/>
        <v>739106.01556025434</v>
      </c>
      <c r="P17" s="308">
        <f t="shared" si="5"/>
        <v>516110.14538729197</v>
      </c>
      <c r="Q17" s="308">
        <f t="shared" si="5"/>
        <v>484215.2462310181</v>
      </c>
      <c r="R17" s="308">
        <f t="shared" si="5"/>
        <v>364078.72781535034</v>
      </c>
      <c r="S17" s="308">
        <f t="shared" si="5"/>
        <v>373459.62492941302</v>
      </c>
      <c r="T17" s="308">
        <f t="shared" si="5"/>
        <v>306390.4220419781</v>
      </c>
      <c r="U17" s="308">
        <f t="shared" si="5"/>
        <v>285155.21824229846</v>
      </c>
      <c r="V17" s="308">
        <f t="shared" si="5"/>
        <v>257322.10926930618</v>
      </c>
      <c r="W17" s="308">
        <f t="shared" si="5"/>
        <v>192224.44884331006</v>
      </c>
      <c r="X17" s="308">
        <f t="shared" si="5"/>
        <v>203400.89390362025</v>
      </c>
      <c r="Y17" s="308">
        <f t="shared" si="5"/>
        <v>78253.329057675903</v>
      </c>
      <c r="Z17" s="308">
        <f t="shared" si="5"/>
        <v>0</v>
      </c>
      <c r="AA17" s="308">
        <f t="shared" si="5"/>
        <v>0</v>
      </c>
      <c r="AB17" s="308">
        <f t="shared" si="5"/>
        <v>0</v>
      </c>
      <c r="AC17" s="308">
        <f t="shared" si="5"/>
        <v>0</v>
      </c>
      <c r="AD17" s="308">
        <f t="shared" si="5"/>
        <v>0</v>
      </c>
      <c r="AE17" s="308">
        <f t="shared" si="5"/>
        <v>0</v>
      </c>
      <c r="AF17" s="308">
        <f t="shared" si="5"/>
        <v>0</v>
      </c>
      <c r="AG17" s="308">
        <f t="shared" si="5"/>
        <v>0</v>
      </c>
      <c r="AH17" s="308">
        <f t="shared" si="5"/>
        <v>0</v>
      </c>
      <c r="AI17" s="308">
        <f t="shared" ref="AI17:AZ17" si="6">AI15*AI14</f>
        <v>0</v>
      </c>
      <c r="AJ17" s="308">
        <f t="shared" si="6"/>
        <v>0</v>
      </c>
      <c r="AK17" s="308">
        <f t="shared" si="6"/>
        <v>0</v>
      </c>
      <c r="AL17" s="308">
        <f t="shared" si="6"/>
        <v>0</v>
      </c>
      <c r="AM17" s="308">
        <f t="shared" si="6"/>
        <v>0</v>
      </c>
      <c r="AN17" s="308">
        <f t="shared" si="6"/>
        <v>0</v>
      </c>
      <c r="AO17" s="308">
        <f t="shared" si="6"/>
        <v>0</v>
      </c>
      <c r="AP17" s="308">
        <f t="shared" si="6"/>
        <v>0</v>
      </c>
      <c r="AQ17" s="308">
        <f t="shared" si="6"/>
        <v>0</v>
      </c>
      <c r="AR17" s="308">
        <f t="shared" si="6"/>
        <v>0</v>
      </c>
      <c r="AS17" s="308">
        <f t="shared" si="6"/>
        <v>0</v>
      </c>
      <c r="AT17" s="308">
        <f t="shared" si="6"/>
        <v>0</v>
      </c>
      <c r="AU17" s="308">
        <f t="shared" si="6"/>
        <v>0</v>
      </c>
      <c r="AV17" s="308">
        <f t="shared" si="6"/>
        <v>0</v>
      </c>
      <c r="AW17" s="308">
        <f t="shared" si="6"/>
        <v>0</v>
      </c>
      <c r="AX17" s="308">
        <f t="shared" si="6"/>
        <v>0</v>
      </c>
      <c r="AY17" s="308">
        <f t="shared" si="6"/>
        <v>0</v>
      </c>
      <c r="AZ17" s="308">
        <f t="shared" si="6"/>
        <v>0</v>
      </c>
    </row>
    <row r="18" spans="1:52" s="313" customFormat="1">
      <c r="A18" s="307" t="s">
        <v>194</v>
      </c>
      <c r="B18" s="319"/>
      <c r="C18" s="308">
        <f t="shared" ref="C18:AH18" ca="1" si="7">(C14+C13)*$C$23</f>
        <v>6462.7964990507944</v>
      </c>
      <c r="D18" s="308">
        <f t="shared" ca="1" si="7"/>
        <v>64713.850851013318</v>
      </c>
      <c r="E18" s="308">
        <f t="shared" ca="1" si="7"/>
        <v>257414.97528890078</v>
      </c>
      <c r="F18" s="308">
        <f t="shared" ca="1" si="7"/>
        <v>674479.77094769303</v>
      </c>
      <c r="G18" s="308">
        <f t="shared" ca="1" si="7"/>
        <v>1243314.862481687</v>
      </c>
      <c r="H18" s="308">
        <f t="shared" ca="1" si="7"/>
        <v>1832058.7380925997</v>
      </c>
      <c r="I18" s="308">
        <f t="shared" ca="1" si="7"/>
        <v>2285612.5715807681</v>
      </c>
      <c r="J18" s="308">
        <f t="shared" ca="1" si="7"/>
        <v>2470258.8620358394</v>
      </c>
      <c r="K18" s="308">
        <f t="shared" ca="1" si="7"/>
        <v>2484596.2286249315</v>
      </c>
      <c r="L18" s="308">
        <f t="shared" ca="1" si="7"/>
        <v>2334171.8053466133</v>
      </c>
      <c r="M18" s="308">
        <f t="shared" ca="1" si="7"/>
        <v>2107151.5507451054</v>
      </c>
      <c r="N18" s="308">
        <f t="shared" ca="1" si="7"/>
        <v>1925638.8479015103</v>
      </c>
      <c r="O18" s="308">
        <f t="shared" ca="1" si="7"/>
        <v>1737518.1339737421</v>
      </c>
      <c r="P18" s="308">
        <f t="shared" ca="1" si="7"/>
        <v>1690877.5511991368</v>
      </c>
      <c r="Q18" s="308">
        <f t="shared" ca="1" si="7"/>
        <v>1729361.9814674072</v>
      </c>
      <c r="R18" s="308">
        <f t="shared" ca="1" si="7"/>
        <v>1721255.2338488898</v>
      </c>
      <c r="S18" s="308">
        <f t="shared" ca="1" si="7"/>
        <v>1773447.0843128623</v>
      </c>
      <c r="T18" s="308">
        <f t="shared" ca="1" si="7"/>
        <v>1787045.2353324611</v>
      </c>
      <c r="U18" s="308">
        <f t="shared" ca="1" si="7"/>
        <v>1820926.2406591403</v>
      </c>
      <c r="V18" s="308">
        <f t="shared" ca="1" si="7"/>
        <v>1850467.0398241961</v>
      </c>
      <c r="W18" s="308">
        <f t="shared" ca="1" si="7"/>
        <v>1858698.9859422892</v>
      </c>
      <c r="X18" s="308">
        <f t="shared" ca="1" si="7"/>
        <v>1903730.9451271419</v>
      </c>
      <c r="Y18" s="308">
        <f t="shared" ca="1" si="7"/>
        <v>1876175.3632192765</v>
      </c>
      <c r="Z18" s="308">
        <f t="shared" ca="1" si="7"/>
        <v>1865042.1227369781</v>
      </c>
      <c r="AA18" s="308">
        <f t="shared" ca="1" si="7"/>
        <v>1890945.4855527694</v>
      </c>
      <c r="AB18" s="308">
        <f t="shared" ca="1" si="7"/>
        <v>1916848.8483685609</v>
      </c>
      <c r="AC18" s="308">
        <f t="shared" ca="1" si="7"/>
        <v>1942752.2111843522</v>
      </c>
      <c r="AD18" s="308">
        <f t="shared" ca="1" si="7"/>
        <v>1968655.5740001432</v>
      </c>
      <c r="AE18" s="308">
        <f t="shared" ca="1" si="7"/>
        <v>1994558.9368159345</v>
      </c>
      <c r="AF18" s="308">
        <f t="shared" ca="1" si="7"/>
        <v>2020462.299631726</v>
      </c>
      <c r="AG18" s="308">
        <f t="shared" ca="1" si="7"/>
        <v>2046365.6624475173</v>
      </c>
      <c r="AH18" s="308">
        <f t="shared" ca="1" si="7"/>
        <v>2072269.0252633085</v>
      </c>
      <c r="AI18" s="308">
        <f t="shared" ref="AI18:AZ18" ca="1" si="8">(AI14+AI13)*$C$23</f>
        <v>2098172.3880790998</v>
      </c>
      <c r="AJ18" s="308">
        <f t="shared" ca="1" si="8"/>
        <v>2124075.7508948911</v>
      </c>
      <c r="AK18" s="308">
        <f t="shared" ca="1" si="8"/>
        <v>2149979.1137106828</v>
      </c>
      <c r="AL18" s="308">
        <f t="shared" ca="1" si="8"/>
        <v>2175882.4765264741</v>
      </c>
      <c r="AM18" s="308">
        <f t="shared" ca="1" si="8"/>
        <v>2201785.8393422654</v>
      </c>
      <c r="AN18" s="308">
        <f t="shared" ca="1" si="8"/>
        <v>2227689.2021580567</v>
      </c>
      <c r="AO18" s="308">
        <f t="shared" ca="1" si="8"/>
        <v>2253592.5649738479</v>
      </c>
      <c r="AP18" s="308">
        <f t="shared" ca="1" si="8"/>
        <v>2279495.9277896392</v>
      </c>
      <c r="AQ18" s="308">
        <f t="shared" ca="1" si="8"/>
        <v>2305399.2906054305</v>
      </c>
      <c r="AR18" s="308">
        <f t="shared" ca="1" si="8"/>
        <v>2331302.6534212222</v>
      </c>
      <c r="AS18" s="308">
        <f t="shared" ca="1" si="8"/>
        <v>2357206.0162370135</v>
      </c>
      <c r="AT18" s="308">
        <f t="shared" ca="1" si="8"/>
        <v>2383109.3790528048</v>
      </c>
      <c r="AU18" s="308">
        <f t="shared" ca="1" si="8"/>
        <v>2409012.7418685961</v>
      </c>
      <c r="AV18" s="308">
        <f t="shared" ca="1" si="8"/>
        <v>2434916.1046843873</v>
      </c>
      <c r="AW18" s="308">
        <f t="shared" ca="1" si="8"/>
        <v>2460819.4675001786</v>
      </c>
      <c r="AX18" s="308">
        <f t="shared" ca="1" si="8"/>
        <v>2486722.8303159699</v>
      </c>
      <c r="AY18" s="308">
        <f t="shared" ca="1" si="8"/>
        <v>2512626.1931317612</v>
      </c>
      <c r="AZ18" s="308">
        <f t="shared" ca="1" si="8"/>
        <v>2538529.5559475524</v>
      </c>
    </row>
    <row r="19" spans="1:52">
      <c r="A19" s="304" t="s">
        <v>12</v>
      </c>
      <c r="B19" s="318"/>
      <c r="C19" s="310">
        <f t="shared" ref="C19:AH19" ca="1" si="9">C18-C17</f>
        <v>-3634.8007161390769</v>
      </c>
      <c r="D19" s="310">
        <f t="shared" ca="1" si="9"/>
        <v>-43584.914491439173</v>
      </c>
      <c r="E19" s="310">
        <f t="shared" ca="1" si="9"/>
        <v>-180351.17337578809</v>
      </c>
      <c r="F19" s="310">
        <f t="shared" ca="1" si="9"/>
        <v>-492316.70431535982</v>
      </c>
      <c r="G19" s="310">
        <f t="shared" ca="1" si="9"/>
        <v>-915583.62749158521</v>
      </c>
      <c r="H19" s="310">
        <f t="shared" ca="1" si="9"/>
        <v>-1320780.3467509823</v>
      </c>
      <c r="I19" s="310">
        <f t="shared" ca="1" si="9"/>
        <v>-1545154.5899254796</v>
      </c>
      <c r="J19" s="310">
        <f t="shared" ca="1" si="9"/>
        <v>-1391473.8136240132</v>
      </c>
      <c r="K19" s="310">
        <f t="shared" ca="1" si="9"/>
        <v>-958443.117265807</v>
      </c>
      <c r="L19" s="310">
        <f t="shared" ca="1" si="9"/>
        <v>-391587.20804763259</v>
      </c>
      <c r="M19" s="310">
        <f t="shared" ca="1" si="9"/>
        <v>169646.26322677778</v>
      </c>
      <c r="N19" s="310">
        <f t="shared" ca="1" si="9"/>
        <v>613422.23152773734</v>
      </c>
      <c r="O19" s="310">
        <f t="shared" ca="1" si="9"/>
        <v>998412.1184134878</v>
      </c>
      <c r="P19" s="310">
        <f t="shared" ca="1" si="9"/>
        <v>1174767.4058118449</v>
      </c>
      <c r="Q19" s="310">
        <f t="shared" ca="1" si="9"/>
        <v>1245146.7352363891</v>
      </c>
      <c r="R19" s="310">
        <f t="shared" ca="1" si="9"/>
        <v>1357176.5060335395</v>
      </c>
      <c r="S19" s="310">
        <f t="shared" ca="1" si="9"/>
        <v>1399987.4593834493</v>
      </c>
      <c r="T19" s="310">
        <f t="shared" ca="1" si="9"/>
        <v>1480654.8132904829</v>
      </c>
      <c r="U19" s="310">
        <f t="shared" ca="1" si="9"/>
        <v>1535771.0224168417</v>
      </c>
      <c r="V19" s="310">
        <f t="shared" ca="1" si="9"/>
        <v>1593144.9305548901</v>
      </c>
      <c r="W19" s="310">
        <f t="shared" ca="1" si="9"/>
        <v>1666474.5370989791</v>
      </c>
      <c r="X19" s="310">
        <f t="shared" ca="1" si="9"/>
        <v>1700330.0512235216</v>
      </c>
      <c r="Y19" s="310">
        <f t="shared" ca="1" si="9"/>
        <v>1797922.0341616007</v>
      </c>
      <c r="Z19" s="310">
        <f t="shared" ca="1" si="9"/>
        <v>1865042.1227369781</v>
      </c>
      <c r="AA19" s="310">
        <f t="shared" ca="1" si="9"/>
        <v>1890945.4855527694</v>
      </c>
      <c r="AB19" s="310">
        <f t="shared" ca="1" si="9"/>
        <v>1916848.8483685609</v>
      </c>
      <c r="AC19" s="310">
        <f t="shared" ca="1" si="9"/>
        <v>1942752.2111843522</v>
      </c>
      <c r="AD19" s="310">
        <f t="shared" ca="1" si="9"/>
        <v>1968655.5740001432</v>
      </c>
      <c r="AE19" s="310">
        <f t="shared" ca="1" si="9"/>
        <v>1994558.9368159345</v>
      </c>
      <c r="AF19" s="310">
        <f t="shared" ca="1" si="9"/>
        <v>2020462.299631726</v>
      </c>
      <c r="AG19" s="310">
        <f t="shared" ca="1" si="9"/>
        <v>2046365.6624475173</v>
      </c>
      <c r="AH19" s="310">
        <f t="shared" ca="1" si="9"/>
        <v>2072269.0252633085</v>
      </c>
      <c r="AI19" s="310">
        <f t="shared" ref="AI19:AZ19" ca="1" si="10">AI18-AI17</f>
        <v>2098172.3880790998</v>
      </c>
      <c r="AJ19" s="310">
        <f t="shared" ca="1" si="10"/>
        <v>2124075.7508948911</v>
      </c>
      <c r="AK19" s="310">
        <f t="shared" ca="1" si="10"/>
        <v>2149979.1137106828</v>
      </c>
      <c r="AL19" s="310">
        <f t="shared" ca="1" si="10"/>
        <v>2175882.4765264741</v>
      </c>
      <c r="AM19" s="310">
        <f t="shared" ca="1" si="10"/>
        <v>2201785.8393422654</v>
      </c>
      <c r="AN19" s="310">
        <f t="shared" ca="1" si="10"/>
        <v>2227689.2021580567</v>
      </c>
      <c r="AO19" s="310">
        <f t="shared" ca="1" si="10"/>
        <v>2253592.5649738479</v>
      </c>
      <c r="AP19" s="310">
        <f t="shared" ca="1" si="10"/>
        <v>2279495.9277896392</v>
      </c>
      <c r="AQ19" s="310">
        <f t="shared" ca="1" si="10"/>
        <v>2305399.2906054305</v>
      </c>
      <c r="AR19" s="310">
        <f t="shared" ca="1" si="10"/>
        <v>2331302.6534212222</v>
      </c>
      <c r="AS19" s="310">
        <f t="shared" ca="1" si="10"/>
        <v>2357206.0162370135</v>
      </c>
      <c r="AT19" s="310">
        <f t="shared" ca="1" si="10"/>
        <v>2383109.3790528048</v>
      </c>
      <c r="AU19" s="310">
        <f t="shared" ca="1" si="10"/>
        <v>2409012.7418685961</v>
      </c>
      <c r="AV19" s="310">
        <f t="shared" ca="1" si="10"/>
        <v>2434916.1046843873</v>
      </c>
      <c r="AW19" s="310">
        <f t="shared" ca="1" si="10"/>
        <v>2460819.4675001786</v>
      </c>
      <c r="AX19" s="310">
        <f t="shared" ca="1" si="10"/>
        <v>2486722.8303159699</v>
      </c>
      <c r="AY19" s="310">
        <f t="shared" ca="1" si="10"/>
        <v>2512626.1931317612</v>
      </c>
      <c r="AZ19" s="310">
        <f t="shared" ca="1" si="10"/>
        <v>2538529.5559475524</v>
      </c>
    </row>
    <row r="20" spans="1:52">
      <c r="A20" s="304"/>
      <c r="B20" s="318"/>
      <c r="C20" s="306"/>
      <c r="D20" s="306"/>
      <c r="E20" s="306"/>
      <c r="F20" s="306"/>
      <c r="G20" s="306"/>
      <c r="H20" s="306"/>
      <c r="I20" s="306"/>
      <c r="J20" s="306"/>
      <c r="K20" s="306"/>
      <c r="L20" s="306"/>
      <c r="M20" s="306"/>
      <c r="N20" s="306"/>
      <c r="O20" s="306"/>
      <c r="P20" s="306"/>
      <c r="Q20" s="306"/>
      <c r="R20" s="306"/>
      <c r="S20" s="306"/>
      <c r="T20" s="306"/>
      <c r="U20" s="306"/>
      <c r="V20" s="306"/>
      <c r="W20" s="306"/>
      <c r="X20" s="306"/>
      <c r="Y20" s="306"/>
      <c r="Z20" s="306"/>
      <c r="AA20" s="306"/>
      <c r="AB20" s="306"/>
      <c r="AC20" s="306"/>
      <c r="AD20" s="306"/>
      <c r="AE20" s="306"/>
      <c r="AF20" s="306"/>
      <c r="AG20" s="306"/>
      <c r="AH20" s="306"/>
      <c r="AI20" s="306"/>
      <c r="AJ20" s="306"/>
      <c r="AK20" s="306"/>
      <c r="AL20" s="306"/>
      <c r="AM20" s="306"/>
      <c r="AN20" s="306"/>
      <c r="AO20" s="306"/>
      <c r="AP20" s="306"/>
      <c r="AQ20" s="306"/>
      <c r="AR20" s="306"/>
      <c r="AS20" s="306"/>
      <c r="AT20" s="306"/>
      <c r="AU20" s="306"/>
      <c r="AV20" s="306"/>
      <c r="AW20" s="306"/>
      <c r="AX20" s="306"/>
      <c r="AY20" s="306"/>
      <c r="AZ20" s="306"/>
    </row>
    <row r="21" spans="1:52">
      <c r="A21" s="314" t="s">
        <v>41</v>
      </c>
      <c r="B21" s="318"/>
      <c r="C21" s="316">
        <f ca="1">SUMPRODUCT((OFFSET(C19,,,1,Hypothèses!C6)),(OFFSET(C9,,,1,Hypothèses!C6)))</f>
        <v>5.8207660913467407E-11</v>
      </c>
      <c r="D21" s="306"/>
      <c r="E21" s="306"/>
      <c r="F21" s="306"/>
      <c r="G21" s="306"/>
      <c r="H21" s="306"/>
      <c r="I21" s="306"/>
      <c r="J21" s="306"/>
      <c r="K21" s="306"/>
      <c r="L21" s="306"/>
      <c r="M21" s="306"/>
      <c r="N21" s="306"/>
      <c r="O21" s="306"/>
      <c r="P21" s="306"/>
      <c r="Q21" s="306"/>
      <c r="R21" s="306"/>
      <c r="S21" s="306"/>
      <c r="T21" s="306"/>
      <c r="U21" s="306"/>
      <c r="V21" s="306"/>
      <c r="W21" s="306"/>
      <c r="X21" s="306"/>
      <c r="Y21" s="306"/>
      <c r="Z21" s="306"/>
      <c r="AA21" s="306"/>
      <c r="AB21" s="306"/>
      <c r="AC21" s="306"/>
      <c r="AD21" s="306"/>
      <c r="AE21" s="306"/>
      <c r="AF21" s="306"/>
      <c r="AG21" s="306"/>
      <c r="AH21" s="306"/>
      <c r="AI21" s="306"/>
      <c r="AJ21" s="306"/>
      <c r="AK21" s="306"/>
      <c r="AL21" s="306"/>
      <c r="AM21" s="306"/>
      <c r="AN21" s="306"/>
      <c r="AO21" s="306"/>
      <c r="AP21" s="306"/>
      <c r="AQ21" s="306"/>
      <c r="AR21" s="306"/>
      <c r="AS21" s="306"/>
      <c r="AT21" s="306"/>
      <c r="AU21" s="306"/>
      <c r="AV21" s="306"/>
      <c r="AW21" s="306"/>
      <c r="AX21" s="306"/>
      <c r="AY21" s="306"/>
      <c r="AZ21" s="306"/>
    </row>
    <row r="22" spans="1:52">
      <c r="A22" s="304"/>
      <c r="B22" s="318"/>
      <c r="C22" s="306"/>
      <c r="D22" s="306"/>
      <c r="E22" s="306"/>
      <c r="F22" s="306"/>
      <c r="G22" s="306"/>
      <c r="H22" s="306"/>
      <c r="I22" s="306"/>
      <c r="J22" s="306"/>
      <c r="K22" s="306"/>
      <c r="L22" s="306"/>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6"/>
      <c r="AK22" s="306"/>
      <c r="AL22" s="306"/>
      <c r="AM22" s="306"/>
      <c r="AN22" s="306"/>
      <c r="AO22" s="306"/>
      <c r="AP22" s="306"/>
      <c r="AQ22" s="306"/>
      <c r="AR22" s="306"/>
      <c r="AS22" s="306"/>
      <c r="AT22" s="306"/>
      <c r="AU22" s="306"/>
      <c r="AV22" s="306"/>
      <c r="AW22" s="306"/>
      <c r="AX22" s="306"/>
      <c r="AY22" s="306"/>
      <c r="AZ22" s="306"/>
    </row>
    <row r="23" spans="1:52">
      <c r="A23" s="314" t="s">
        <v>203</v>
      </c>
      <c r="B23" s="318"/>
      <c r="C23" s="315">
        <f ca="1">C28/C27</f>
        <v>157.680883150021</v>
      </c>
      <c r="D23" s="306"/>
      <c r="E23" s="306"/>
      <c r="F23" s="306"/>
      <c r="G23" s="306"/>
      <c r="H23" s="306"/>
      <c r="I23" s="306"/>
      <c r="J23" s="306"/>
      <c r="K23" s="306"/>
      <c r="L23" s="306"/>
      <c r="M23" s="306"/>
      <c r="N23" s="306"/>
      <c r="O23" s="306"/>
      <c r="P23" s="306"/>
      <c r="Q23" s="306"/>
      <c r="R23" s="306"/>
      <c r="S23" s="306"/>
      <c r="T23" s="306"/>
      <c r="U23" s="306"/>
      <c r="V23" s="306"/>
      <c r="W23" s="306"/>
      <c r="X23" s="306"/>
      <c r="Y23" s="306"/>
      <c r="Z23" s="306"/>
      <c r="AA23" s="306"/>
      <c r="AB23" s="306"/>
      <c r="AC23" s="306"/>
      <c r="AD23" s="306"/>
      <c r="AE23" s="306"/>
      <c r="AF23" s="306"/>
      <c r="AG23" s="306"/>
      <c r="AH23" s="306"/>
      <c r="AI23" s="306"/>
      <c r="AJ23" s="306"/>
      <c r="AK23" s="306"/>
      <c r="AL23" s="306"/>
      <c r="AM23" s="306"/>
      <c r="AN23" s="306"/>
      <c r="AO23" s="306"/>
      <c r="AP23" s="306"/>
      <c r="AQ23" s="306"/>
      <c r="AR23" s="306"/>
      <c r="AS23" s="306"/>
      <c r="AT23" s="306"/>
      <c r="AU23" s="306"/>
      <c r="AV23" s="306"/>
      <c r="AW23" s="306"/>
      <c r="AX23" s="306"/>
      <c r="AY23" s="306"/>
      <c r="AZ23" s="306"/>
    </row>
    <row r="24" spans="1:52">
      <c r="A24" s="304"/>
      <c r="B24" s="318"/>
      <c r="C24" s="312"/>
      <c r="D24" s="306"/>
      <c r="E24" s="306"/>
      <c r="F24" s="306"/>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6"/>
      <c r="AM24" s="306"/>
      <c r="AN24" s="306"/>
      <c r="AO24" s="306"/>
      <c r="AP24" s="306"/>
      <c r="AQ24" s="306"/>
      <c r="AR24" s="306"/>
      <c r="AS24" s="306"/>
      <c r="AT24" s="306"/>
      <c r="AU24" s="306"/>
      <c r="AV24" s="306"/>
      <c r="AW24" s="306"/>
      <c r="AX24" s="306"/>
      <c r="AY24" s="306"/>
      <c r="AZ24" s="306"/>
    </row>
    <row r="25" spans="1:52">
      <c r="A25" s="207" t="s">
        <v>180</v>
      </c>
      <c r="B25" s="321"/>
    </row>
    <row r="26" spans="1:52" hidden="1" outlineLevel="1">
      <c r="A26" s="207"/>
      <c r="B26" s="321"/>
    </row>
    <row r="27" spans="1:52" hidden="1" outlineLevel="1">
      <c r="A27" s="304" t="s">
        <v>38</v>
      </c>
      <c r="B27" s="318" t="s">
        <v>39</v>
      </c>
      <c r="C27" s="305">
        <f ca="1">SUMPRODUCT((OFFSET(C13,,,1,Hypothèses!C6)),(OFFSET(C9,,,1,Hypothèses!C6)))+SUMPRODUCT((OFFSET(C14,,,1,Hypothèses!C6)),(OFFSET(C9,,,1,Hypothèses!C6)))</f>
        <v>92705.455182652397</v>
      </c>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06"/>
      <c r="AM27" s="306"/>
      <c r="AN27" s="306"/>
      <c r="AO27" s="306"/>
      <c r="AP27" s="306"/>
      <c r="AQ27" s="306"/>
      <c r="AR27" s="306"/>
      <c r="AS27" s="306"/>
      <c r="AT27" s="306"/>
      <c r="AU27" s="306"/>
      <c r="AV27" s="306"/>
      <c r="AW27" s="306"/>
      <c r="AX27" s="306"/>
      <c r="AY27" s="306"/>
      <c r="AZ27" s="306"/>
    </row>
    <row r="28" spans="1:52" hidden="1" outlineLevel="1">
      <c r="A28" s="304"/>
      <c r="B28" s="318" t="s">
        <v>40</v>
      </c>
      <c r="C28" s="305">
        <f ca="1">SUMPRODUCT((OFFSET(C17,,,1,Hypothèses!C6)),(OFFSET(C9,,,1,Hypothèses!C6)))</f>
        <v>14617878.046025323</v>
      </c>
      <c r="D28" s="311"/>
      <c r="E28" s="306"/>
      <c r="F28" s="306"/>
      <c r="G28" s="306"/>
      <c r="H28" s="306"/>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06"/>
      <c r="AM28" s="306"/>
      <c r="AN28" s="306"/>
      <c r="AO28" s="306"/>
      <c r="AP28" s="306"/>
      <c r="AQ28" s="306"/>
      <c r="AR28" s="306"/>
      <c r="AS28" s="306"/>
      <c r="AT28" s="306"/>
      <c r="AU28" s="306"/>
      <c r="AV28" s="306"/>
      <c r="AW28" s="306"/>
      <c r="AX28" s="306"/>
      <c r="AY28" s="306"/>
      <c r="AZ28" s="306"/>
    </row>
    <row r="29" spans="1:52" collapsed="1">
      <c r="B29" s="321"/>
    </row>
    <row r="30" spans="1:52">
      <c r="B30" s="321"/>
    </row>
  </sheetData>
  <mergeCells count="1">
    <mergeCell ref="C1:I1"/>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D10024"/>
  </sheetPr>
  <dimension ref="A1:BB198"/>
  <sheetViews>
    <sheetView showRuler="0" zoomScaleNormal="100" workbookViewId="0">
      <pane xSplit="3" ySplit="1" topLeftCell="D2" activePane="bottomRight" state="frozen"/>
      <selection pane="topRight" activeCell="C1" sqref="C1"/>
      <selection pane="bottomLeft" activeCell="A8" sqref="A8"/>
      <selection pane="bottomRight"/>
    </sheetView>
  </sheetViews>
  <sheetFormatPr baseColWidth="10" defaultRowHeight="12.75" outlineLevelRow="1"/>
  <cols>
    <col min="1" max="1" width="57.42578125" style="19" customWidth="1"/>
    <col min="2" max="2" width="8.5703125" style="19" bestFit="1" customWidth="1"/>
    <col min="3" max="3" width="33.42578125" style="23" customWidth="1"/>
    <col min="4" max="4" width="13.28515625" style="20" customWidth="1"/>
    <col min="5" max="5" width="12.42578125" style="20" customWidth="1"/>
    <col min="6" max="6" width="14.28515625" style="20" bestFit="1" customWidth="1"/>
    <col min="7" max="53" width="12.7109375" style="20" customWidth="1"/>
    <col min="54" max="16384" width="11.42578125" style="20"/>
  </cols>
  <sheetData>
    <row r="1" spans="1:53" s="200" customFormat="1">
      <c r="A1" s="199" t="s">
        <v>7</v>
      </c>
      <c r="B1" s="185"/>
      <c r="D1" s="185">
        <v>1</v>
      </c>
      <c r="E1" s="185">
        <v>2</v>
      </c>
      <c r="F1" s="185">
        <v>3</v>
      </c>
      <c r="G1" s="185">
        <v>4</v>
      </c>
      <c r="H1" s="185">
        <v>5</v>
      </c>
      <c r="I1" s="185">
        <v>6</v>
      </c>
      <c r="J1" s="185">
        <v>7</v>
      </c>
      <c r="K1" s="185">
        <v>8</v>
      </c>
      <c r="L1" s="185">
        <v>9</v>
      </c>
      <c r="M1" s="185">
        <v>10</v>
      </c>
      <c r="N1" s="185">
        <v>11</v>
      </c>
      <c r="O1" s="185">
        <v>12</v>
      </c>
      <c r="P1" s="185">
        <v>13</v>
      </c>
      <c r="Q1" s="185">
        <v>14</v>
      </c>
      <c r="R1" s="185">
        <v>15</v>
      </c>
      <c r="S1" s="185">
        <v>16</v>
      </c>
      <c r="T1" s="185">
        <v>17</v>
      </c>
      <c r="U1" s="185">
        <v>18</v>
      </c>
      <c r="V1" s="185">
        <v>19</v>
      </c>
      <c r="W1" s="185">
        <v>20</v>
      </c>
      <c r="X1" s="185">
        <v>21</v>
      </c>
      <c r="Y1" s="185">
        <v>22</v>
      </c>
      <c r="Z1" s="185">
        <v>23</v>
      </c>
      <c r="AA1" s="185">
        <v>24</v>
      </c>
      <c r="AB1" s="185">
        <v>25</v>
      </c>
      <c r="AC1" s="185">
        <v>26</v>
      </c>
      <c r="AD1" s="185">
        <v>27</v>
      </c>
      <c r="AE1" s="185">
        <v>28</v>
      </c>
      <c r="AF1" s="185">
        <v>29</v>
      </c>
      <c r="AG1" s="185">
        <v>30</v>
      </c>
      <c r="AH1" s="185">
        <v>31</v>
      </c>
      <c r="AI1" s="185">
        <v>32</v>
      </c>
      <c r="AJ1" s="185">
        <v>33</v>
      </c>
      <c r="AK1" s="185">
        <v>34</v>
      </c>
      <c r="AL1" s="185">
        <v>35</v>
      </c>
      <c r="AM1" s="185">
        <v>36</v>
      </c>
      <c r="AN1" s="185">
        <v>37</v>
      </c>
      <c r="AO1" s="185">
        <v>38</v>
      </c>
      <c r="AP1" s="185">
        <v>39</v>
      </c>
      <c r="AQ1" s="185">
        <v>40</v>
      </c>
      <c r="AR1" s="185">
        <v>41</v>
      </c>
      <c r="AS1" s="185">
        <v>42</v>
      </c>
      <c r="AT1" s="185">
        <v>43</v>
      </c>
      <c r="AU1" s="185">
        <v>44</v>
      </c>
      <c r="AV1" s="185">
        <v>45</v>
      </c>
      <c r="AW1" s="185">
        <v>46</v>
      </c>
      <c r="AX1" s="185">
        <v>47</v>
      </c>
      <c r="AY1" s="185">
        <v>48</v>
      </c>
      <c r="AZ1" s="185">
        <v>49</v>
      </c>
      <c r="BA1" s="185">
        <v>50</v>
      </c>
    </row>
    <row r="2" spans="1:53">
      <c r="A2" s="19" t="s">
        <v>14</v>
      </c>
      <c r="B2" s="19" t="s">
        <v>163</v>
      </c>
      <c r="C2" s="25" t="s">
        <v>164</v>
      </c>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row>
    <row r="3" spans="1:53">
      <c r="C3" s="25"/>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row>
    <row r="4" spans="1:53">
      <c r="A4" s="19" t="s">
        <v>185</v>
      </c>
      <c r="C4" s="219" t="s">
        <v>186</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row>
    <row r="5" spans="1:53">
      <c r="C5" s="25"/>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row>
    <row r="6" spans="1:53">
      <c r="A6" s="25" t="s">
        <v>148</v>
      </c>
      <c r="B6" s="23" t="s">
        <v>147</v>
      </c>
      <c r="C6" s="203">
        <v>25</v>
      </c>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row>
    <row r="7" spans="1:53">
      <c r="C7" s="201"/>
      <c r="D7" s="30"/>
      <c r="E7" s="31"/>
      <c r="F7" s="31"/>
      <c r="G7" s="32"/>
      <c r="H7" s="32"/>
      <c r="I7" s="32"/>
      <c r="J7" s="32"/>
      <c r="K7" s="32"/>
      <c r="L7" s="32"/>
      <c r="M7" s="32"/>
      <c r="N7" s="32"/>
      <c r="O7" s="32"/>
      <c r="P7" s="32"/>
      <c r="Q7" s="32"/>
      <c r="R7" s="32"/>
      <c r="S7" s="32"/>
      <c r="T7" s="32"/>
      <c r="U7" s="32"/>
      <c r="V7" s="32"/>
      <c r="W7" s="32"/>
      <c r="X7" s="32"/>
      <c r="Y7" s="32"/>
      <c r="Z7" s="32"/>
      <c r="AA7" s="32"/>
      <c r="AB7" s="32"/>
      <c r="AC7" s="32"/>
      <c r="AD7" s="32"/>
      <c r="AE7" s="32"/>
      <c r="AF7" s="32"/>
      <c r="AG7" s="32"/>
    </row>
    <row r="8" spans="1:53">
      <c r="A8" s="19" t="s">
        <v>137</v>
      </c>
      <c r="D8" s="30"/>
      <c r="E8" s="31"/>
      <c r="F8" s="31"/>
      <c r="G8" s="32"/>
      <c r="H8" s="32"/>
      <c r="I8" s="32"/>
      <c r="J8" s="32"/>
      <c r="K8" s="32"/>
      <c r="L8" s="32"/>
      <c r="M8" s="32"/>
      <c r="N8" s="32"/>
      <c r="O8" s="32"/>
      <c r="P8" s="32"/>
      <c r="Q8" s="32"/>
      <c r="R8" s="32"/>
      <c r="S8" s="32"/>
      <c r="T8" s="32"/>
      <c r="U8" s="32"/>
      <c r="V8" s="32"/>
      <c r="W8" s="32"/>
      <c r="X8" s="32"/>
      <c r="Y8" s="32"/>
      <c r="Z8" s="32"/>
      <c r="AA8" s="32"/>
      <c r="AB8" s="32"/>
      <c r="AC8" s="32"/>
      <c r="AD8" s="32"/>
      <c r="AE8" s="32"/>
      <c r="AF8" s="32"/>
      <c r="AG8" s="32"/>
    </row>
    <row r="9" spans="1:53" s="36" customFormat="1">
      <c r="A9" s="33" t="s">
        <v>152</v>
      </c>
      <c r="B9" s="33" t="s">
        <v>153</v>
      </c>
      <c r="C9" s="91" t="s">
        <v>97</v>
      </c>
      <c r="D9" s="34">
        <f t="shared" ref="D9:M9" si="0">INDEX(Lignes_programmées,MATCH($C$9,$C$10:$C$12,0),D1+1)</f>
        <v>8000</v>
      </c>
      <c r="E9" s="34">
        <f t="shared" si="0"/>
        <v>13000</v>
      </c>
      <c r="F9" s="34">
        <f t="shared" si="0"/>
        <v>15000</v>
      </c>
      <c r="G9" s="34">
        <f t="shared" si="0"/>
        <v>16000</v>
      </c>
      <c r="H9" s="34">
        <f t="shared" si="0"/>
        <v>15000</v>
      </c>
      <c r="I9" s="34">
        <f t="shared" si="0"/>
        <v>13000</v>
      </c>
      <c r="J9" s="34">
        <f t="shared" si="0"/>
        <v>9000</v>
      </c>
      <c r="K9" s="34">
        <f t="shared" si="0"/>
        <v>8000</v>
      </c>
      <c r="L9" s="34">
        <f t="shared" si="0"/>
        <v>3000</v>
      </c>
      <c r="M9" s="34">
        <f t="shared" si="0"/>
        <v>0</v>
      </c>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row>
    <row r="10" spans="1:53" s="97" customFormat="1" hidden="1" outlineLevel="1">
      <c r="A10" s="96"/>
      <c r="B10" s="96"/>
      <c r="C10" s="33" t="s">
        <v>184</v>
      </c>
      <c r="D10" s="127" t="s">
        <v>166</v>
      </c>
      <c r="E10" s="127" t="s">
        <v>166</v>
      </c>
      <c r="F10" s="127" t="s">
        <v>166</v>
      </c>
      <c r="G10" s="127" t="s">
        <v>166</v>
      </c>
      <c r="H10" s="127" t="s">
        <v>166</v>
      </c>
      <c r="I10" s="127" t="s">
        <v>166</v>
      </c>
      <c r="J10" s="127" t="s">
        <v>166</v>
      </c>
      <c r="K10" s="127" t="s">
        <v>166</v>
      </c>
      <c r="L10" s="127" t="s">
        <v>166</v>
      </c>
      <c r="M10" s="127" t="s">
        <v>166</v>
      </c>
    </row>
    <row r="11" spans="1:53" s="106" customFormat="1" hidden="1" outlineLevel="1">
      <c r="A11" s="104"/>
      <c r="B11" s="104"/>
      <c r="C11" s="96" t="s">
        <v>97</v>
      </c>
      <c r="D11" s="105">
        <v>8000</v>
      </c>
      <c r="E11" s="205">
        <v>13000</v>
      </c>
      <c r="F11" s="105">
        <v>15000</v>
      </c>
      <c r="G11" s="105">
        <v>16000</v>
      </c>
      <c r="H11" s="105">
        <v>15000</v>
      </c>
      <c r="I11" s="105">
        <v>13000</v>
      </c>
      <c r="J11" s="105">
        <v>9000</v>
      </c>
      <c r="K11" s="105">
        <v>8000</v>
      </c>
      <c r="L11" s="105">
        <v>3000</v>
      </c>
      <c r="M11" s="105"/>
    </row>
    <row r="12" spans="1:53" s="112" customFormat="1" hidden="1" outlineLevel="1">
      <c r="A12" s="110"/>
      <c r="B12" s="110"/>
      <c r="C12" s="96" t="s">
        <v>98</v>
      </c>
      <c r="D12" s="105">
        <v>3000</v>
      </c>
      <c r="E12" s="105">
        <v>8000</v>
      </c>
      <c r="F12" s="105">
        <v>10000</v>
      </c>
      <c r="G12" s="105">
        <v>13000</v>
      </c>
      <c r="H12" s="105">
        <v>15000</v>
      </c>
      <c r="I12" s="105">
        <v>16000</v>
      </c>
      <c r="J12" s="105">
        <v>13000</v>
      </c>
      <c r="K12" s="105">
        <v>11000</v>
      </c>
      <c r="L12" s="105">
        <v>8000</v>
      </c>
      <c r="M12" s="105">
        <v>3000</v>
      </c>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row>
    <row r="13" spans="1:53" s="39" customFormat="1" collapsed="1">
      <c r="A13" s="33" t="s">
        <v>154</v>
      </c>
      <c r="B13" s="33" t="s">
        <v>151</v>
      </c>
      <c r="C13" s="93" t="s">
        <v>97</v>
      </c>
      <c r="D13" s="38">
        <f>INDEX(Vitesse_raccordables,MATCH($C$13,$C$14:$C$16,0),D1+1)</f>
        <v>0.4</v>
      </c>
      <c r="E13" s="38">
        <f>INDEX(Vitesse_raccordables,MATCH($C$13,$C$14:$C$16,0),E1+1)</f>
        <v>0.3</v>
      </c>
      <c r="F13" s="38">
        <f>INDEX(Vitesse_raccordables,MATCH($C$13,$C$14:$C$16,0),F1+1)</f>
        <v>0.15</v>
      </c>
      <c r="G13" s="38">
        <f>INDEX(Vitesse_raccordables,MATCH($C$13,$C$14:$C$16,0),G1+1)</f>
        <v>0.1</v>
      </c>
      <c r="H13" s="38">
        <f>INDEX(Vitesse_raccordables,MATCH($C$13,$C$14:$C$16,0),H1+1)</f>
        <v>0.05</v>
      </c>
      <c r="I13" s="111"/>
      <c r="J13" s="111"/>
      <c r="K13" s="111"/>
      <c r="L13" s="111"/>
      <c r="M13" s="111"/>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row>
    <row r="14" spans="1:53" s="39" customFormat="1" hidden="1" outlineLevel="1">
      <c r="A14" s="33"/>
      <c r="B14" s="33"/>
      <c r="C14" s="33" t="s">
        <v>184</v>
      </c>
      <c r="D14" s="127" t="s">
        <v>166</v>
      </c>
      <c r="E14" s="127" t="s">
        <v>166</v>
      </c>
      <c r="F14" s="127" t="s">
        <v>166</v>
      </c>
      <c r="G14" s="127" t="s">
        <v>166</v>
      </c>
      <c r="H14" s="127" t="s">
        <v>166</v>
      </c>
      <c r="I14" s="105"/>
      <c r="J14" s="105"/>
      <c r="K14" s="105"/>
      <c r="L14" s="105"/>
      <c r="M14" s="105"/>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row>
    <row r="15" spans="1:53" s="109" customFormat="1" hidden="1" outlineLevel="1">
      <c r="A15" s="104"/>
      <c r="B15" s="104"/>
      <c r="C15" s="96" t="s">
        <v>97</v>
      </c>
      <c r="D15" s="108">
        <v>0.4</v>
      </c>
      <c r="E15" s="206">
        <v>0.3</v>
      </c>
      <c r="F15" s="108">
        <v>0.15</v>
      </c>
      <c r="G15" s="108">
        <v>0.1</v>
      </c>
      <c r="H15" s="108">
        <v>0.05</v>
      </c>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row>
    <row r="16" spans="1:53" s="109" customFormat="1" hidden="1" outlineLevel="1">
      <c r="A16" s="104"/>
      <c r="B16" s="104"/>
      <c r="C16" s="96" t="s">
        <v>98</v>
      </c>
      <c r="D16" s="108">
        <v>0.2</v>
      </c>
      <c r="E16" s="108">
        <v>0.2</v>
      </c>
      <c r="F16" s="108">
        <v>0.2</v>
      </c>
      <c r="G16" s="108">
        <v>0.2</v>
      </c>
      <c r="H16" s="108">
        <v>0.2</v>
      </c>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row>
    <row r="17" spans="1:53" s="36" customFormat="1" collapsed="1">
      <c r="A17" s="33" t="s">
        <v>155</v>
      </c>
      <c r="B17" s="33" t="s">
        <v>153</v>
      </c>
      <c r="C17" s="91" t="s">
        <v>99</v>
      </c>
      <c r="D17" s="34">
        <f t="shared" ref="D17:R17" si="1">INDEX(Lignes_raccordables,MATCH($C$17,$C$18:$C$19,0),D1+1)</f>
        <v>3200</v>
      </c>
      <c r="E17" s="34">
        <f t="shared" si="1"/>
        <v>7600</v>
      </c>
      <c r="F17" s="34">
        <f t="shared" si="1"/>
        <v>11100</v>
      </c>
      <c r="G17" s="34">
        <f t="shared" si="1"/>
        <v>13650</v>
      </c>
      <c r="H17" s="34">
        <f t="shared" si="1"/>
        <v>14750</v>
      </c>
      <c r="I17" s="34">
        <f t="shared" si="1"/>
        <v>14250</v>
      </c>
      <c r="J17" s="34">
        <f t="shared" si="1"/>
        <v>12100</v>
      </c>
      <c r="K17" s="34">
        <f t="shared" si="1"/>
        <v>10150</v>
      </c>
      <c r="L17" s="34">
        <f t="shared" si="1"/>
        <v>7000</v>
      </c>
      <c r="M17" s="34">
        <f t="shared" si="1"/>
        <v>3650</v>
      </c>
      <c r="N17" s="34">
        <f t="shared" si="1"/>
        <v>1700</v>
      </c>
      <c r="O17" s="34">
        <f t="shared" si="1"/>
        <v>700</v>
      </c>
      <c r="P17" s="34">
        <f t="shared" si="1"/>
        <v>150</v>
      </c>
      <c r="Q17" s="34">
        <f t="shared" si="1"/>
        <v>0</v>
      </c>
      <c r="R17" s="34">
        <f t="shared" si="1"/>
        <v>0</v>
      </c>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row>
    <row r="18" spans="1:53" hidden="1" outlineLevel="1">
      <c r="C18" s="33" t="s">
        <v>184</v>
      </c>
      <c r="D18" s="127" t="s">
        <v>166</v>
      </c>
      <c r="E18" s="127" t="s">
        <v>166</v>
      </c>
      <c r="F18" s="127" t="s">
        <v>166</v>
      </c>
      <c r="G18" s="127" t="s">
        <v>166</v>
      </c>
      <c r="H18" s="127" t="s">
        <v>166</v>
      </c>
      <c r="I18" s="127" t="s">
        <v>166</v>
      </c>
      <c r="J18" s="127" t="s">
        <v>166</v>
      </c>
      <c r="K18" s="127" t="s">
        <v>166</v>
      </c>
      <c r="L18" s="127" t="s">
        <v>166</v>
      </c>
      <c r="M18" s="127" t="s">
        <v>166</v>
      </c>
      <c r="N18" s="127" t="s">
        <v>166</v>
      </c>
      <c r="O18" s="127" t="s">
        <v>166</v>
      </c>
      <c r="P18" s="127" t="s">
        <v>166</v>
      </c>
      <c r="Q18" s="127" t="s">
        <v>166</v>
      </c>
      <c r="R18" s="127" t="s">
        <v>166</v>
      </c>
      <c r="S18" s="58"/>
    </row>
    <row r="19" spans="1:53" s="106" customFormat="1" hidden="1" outlineLevel="1">
      <c r="A19" s="104"/>
      <c r="B19" s="104"/>
      <c r="C19" s="96" t="s">
        <v>99</v>
      </c>
      <c r="D19" s="105">
        <f>'Calcul hypotèses déploiement'!B17</f>
        <v>3200</v>
      </c>
      <c r="E19" s="105">
        <f>'Calcul hypotèses déploiement'!C17</f>
        <v>7600</v>
      </c>
      <c r="F19" s="105">
        <f>'Calcul hypotèses déploiement'!D17</f>
        <v>11100</v>
      </c>
      <c r="G19" s="105">
        <f>'Calcul hypotèses déploiement'!E17</f>
        <v>13650</v>
      </c>
      <c r="H19" s="105">
        <f>'Calcul hypotèses déploiement'!F17</f>
        <v>14750</v>
      </c>
      <c r="I19" s="105">
        <f>'Calcul hypotèses déploiement'!G17</f>
        <v>14250</v>
      </c>
      <c r="J19" s="105">
        <f>'Calcul hypotèses déploiement'!H17</f>
        <v>12100</v>
      </c>
      <c r="K19" s="105">
        <f>'Calcul hypotèses déploiement'!I17</f>
        <v>10150</v>
      </c>
      <c r="L19" s="105">
        <f>'Calcul hypotèses déploiement'!J17</f>
        <v>7000</v>
      </c>
      <c r="M19" s="105">
        <f>'Calcul hypotèses déploiement'!K17</f>
        <v>3650</v>
      </c>
      <c r="N19" s="105">
        <f>'Calcul hypotèses déploiement'!L17</f>
        <v>1700</v>
      </c>
      <c r="O19" s="105">
        <f>'Calcul hypotèses déploiement'!M17</f>
        <v>700</v>
      </c>
      <c r="P19" s="105">
        <f>'Calcul hypotèses déploiement'!N17</f>
        <v>150</v>
      </c>
      <c r="Q19" s="105">
        <f>'Calcul hypotèses déploiement'!O17</f>
        <v>0</v>
      </c>
      <c r="R19" s="105">
        <f>'Calcul hypotèses déploiement'!P17</f>
        <v>0</v>
      </c>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row>
    <row r="20" spans="1:53" s="36" customFormat="1" collapsed="1">
      <c r="A20" s="33"/>
      <c r="B20" s="33"/>
      <c r="C20" s="33"/>
      <c r="D20" s="37"/>
      <c r="E20" s="37"/>
      <c r="F20" s="37"/>
      <c r="G20" s="37"/>
      <c r="H20" s="37"/>
      <c r="I20" s="37"/>
      <c r="J20" s="37"/>
      <c r="K20" s="37"/>
      <c r="L20" s="37"/>
      <c r="M20" s="37"/>
      <c r="N20" s="37"/>
      <c r="O20" s="37"/>
      <c r="P20" s="37"/>
      <c r="Q20" s="37"/>
      <c r="R20" s="37"/>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row>
    <row r="21" spans="1:53">
      <c r="A21" s="25" t="s">
        <v>37</v>
      </c>
      <c r="B21" s="25"/>
      <c r="C21" s="25"/>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row>
    <row r="22" spans="1:53">
      <c r="A22" s="28" t="s">
        <v>156</v>
      </c>
      <c r="B22" s="28"/>
      <c r="C22" s="204">
        <v>0.4</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row>
    <row r="23" spans="1:53">
      <c r="A23" s="28" t="s">
        <v>157</v>
      </c>
      <c r="B23" s="28" t="s">
        <v>151</v>
      </c>
      <c r="C23" s="92" t="s">
        <v>95</v>
      </c>
      <c r="D23" s="29">
        <f>INDEX(Prime_risque_expost,MATCH($C$23,$C$24:$C$25,0),D1+1)</f>
        <v>4.5999999999999999E-2</v>
      </c>
      <c r="E23" s="29">
        <f>INDEX(Prime_risque_expost,MATCH($C$23,$C$24:$C$25,0),E1+1)</f>
        <v>4.5999999999999999E-2</v>
      </c>
      <c r="F23" s="29">
        <f>INDEX(Prime_risque_expost,MATCH($C$23,$C$24:$C$25,0),F1+1)</f>
        <v>4.5999999999999999E-2</v>
      </c>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row>
    <row r="24" spans="1:53" hidden="1" outlineLevel="1">
      <c r="C24" s="33" t="s">
        <v>184</v>
      </c>
      <c r="D24" s="127" t="s">
        <v>166</v>
      </c>
      <c r="E24" s="127" t="s">
        <v>166</v>
      </c>
      <c r="F24" s="127" t="s">
        <v>166</v>
      </c>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row>
    <row r="25" spans="1:53" s="115" customFormat="1" hidden="1" outlineLevel="1">
      <c r="A25" s="113"/>
      <c r="B25" s="113"/>
      <c r="C25" s="100" t="s">
        <v>95</v>
      </c>
      <c r="D25" s="99">
        <v>4.5999999999999999E-2</v>
      </c>
      <c r="E25" s="99">
        <v>4.5999999999999999E-2</v>
      </c>
      <c r="F25" s="99">
        <v>4.5999999999999999E-2</v>
      </c>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row>
    <row r="26" spans="1:53" collapsed="1">
      <c r="D26" s="30"/>
      <c r="E26" s="31"/>
      <c r="F26" s="31"/>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row>
    <row r="27" spans="1:53">
      <c r="A27" s="25" t="s">
        <v>87</v>
      </c>
      <c r="B27" s="25"/>
      <c r="C27" s="28"/>
      <c r="D27" s="24"/>
      <c r="E27" s="24"/>
      <c r="F27" s="24"/>
      <c r="G27" s="24"/>
      <c r="H27" s="24"/>
      <c r="J27" s="24"/>
      <c r="K27" s="24"/>
      <c r="L27" s="24"/>
      <c r="N27" s="24"/>
      <c r="O27" s="24"/>
      <c r="P27" s="24"/>
      <c r="Q27" s="24"/>
      <c r="R27" s="24"/>
      <c r="S27" s="24"/>
      <c r="T27" s="24"/>
      <c r="U27" s="24"/>
      <c r="V27" s="24"/>
      <c r="W27" s="24"/>
      <c r="X27" s="24"/>
      <c r="Y27" s="24"/>
      <c r="Z27" s="24"/>
      <c r="AA27" s="24"/>
      <c r="AB27" s="24"/>
      <c r="AC27" s="24"/>
      <c r="AD27" s="24"/>
      <c r="AE27" s="24"/>
      <c r="AF27" s="24"/>
      <c r="AG27" s="24"/>
    </row>
    <row r="28" spans="1:53" s="43" customFormat="1">
      <c r="A28" s="23" t="s">
        <v>74</v>
      </c>
      <c r="B28" s="23"/>
      <c r="C28" s="92" t="s">
        <v>96</v>
      </c>
      <c r="D28" s="42">
        <f t="shared" ref="D28:AI28" ca="1" si="2">INDEX(Coefficient_expost,MATCH($C$28,$C$29:$C$30,0),D1+1)</f>
        <v>1</v>
      </c>
      <c r="E28" s="42">
        <f t="shared" ca="1" si="2"/>
        <v>1.1210580162503534</v>
      </c>
      <c r="F28" s="42">
        <f t="shared" ca="1" si="2"/>
        <v>1.2471638346360345</v>
      </c>
      <c r="G28" s="42">
        <f t="shared" ca="1" si="2"/>
        <v>1.3740457802738204</v>
      </c>
      <c r="H28" s="42">
        <f t="shared" ca="1" si="2"/>
        <v>1.4333087542720564</v>
      </c>
      <c r="I28" s="42">
        <f t="shared" ca="1" si="2"/>
        <v>1.4764717733760253</v>
      </c>
      <c r="J28" s="42">
        <f t="shared" ca="1" si="2"/>
        <v>1.5020597478330207</v>
      </c>
      <c r="K28" s="42">
        <f t="shared" ca="1" si="2"/>
        <v>1.5112620537116042</v>
      </c>
      <c r="L28" s="42">
        <f t="shared" ca="1" si="2"/>
        <v>1.5073693829384929</v>
      </c>
      <c r="M28" s="42">
        <f t="shared" ca="1" si="2"/>
        <v>1.490804748313969</v>
      </c>
      <c r="N28" s="42">
        <f t="shared" ca="1" si="2"/>
        <v>1.4632513551263955</v>
      </c>
      <c r="O28" s="42">
        <f t="shared" ca="1" si="2"/>
        <v>1.4255914405609986</v>
      </c>
      <c r="P28" s="42">
        <f t="shared" ca="1" si="2"/>
        <v>1.3794232998693141</v>
      </c>
      <c r="Q28" s="42">
        <f t="shared" ca="1" si="2"/>
        <v>1.3267015448220636</v>
      </c>
      <c r="R28" s="42">
        <f t="shared" ca="1" si="2"/>
        <v>1.2660314301666338</v>
      </c>
      <c r="S28" s="42">
        <f t="shared" ca="1" si="2"/>
        <v>1.1977761634664439</v>
      </c>
      <c r="T28" s="42">
        <f t="shared" ca="1" si="2"/>
        <v>1.1218677624652438</v>
      </c>
      <c r="U28" s="42">
        <f t="shared" ca="1" si="2"/>
        <v>1.0369922218188041</v>
      </c>
      <c r="V28" s="42">
        <f t="shared" ca="1" si="2"/>
        <v>0.94398683026173091</v>
      </c>
      <c r="W28" s="42">
        <f t="shared" ca="1" si="2"/>
        <v>0.84089415408869839</v>
      </c>
      <c r="X28" s="42">
        <f t="shared" ca="1" si="2"/>
        <v>0.72855235000367535</v>
      </c>
      <c r="Y28" s="42">
        <f t="shared" ca="1" si="2"/>
        <v>0.60542103031784844</v>
      </c>
      <c r="Z28" s="42">
        <f t="shared" ca="1" si="2"/>
        <v>0.47125352269529941</v>
      </c>
      <c r="AA28" s="42">
        <f t="shared" ca="1" si="2"/>
        <v>0.4</v>
      </c>
      <c r="AB28" s="42">
        <f t="shared" ca="1" si="2"/>
        <v>0.4</v>
      </c>
      <c r="AC28" s="42">
        <f t="shared" ca="1" si="2"/>
        <v>0.4</v>
      </c>
      <c r="AD28" s="42">
        <f t="shared" ca="1" si="2"/>
        <v>0.4</v>
      </c>
      <c r="AE28" s="42">
        <f t="shared" ca="1" si="2"/>
        <v>0.4</v>
      </c>
      <c r="AF28" s="42">
        <f t="shared" ca="1" si="2"/>
        <v>0.4</v>
      </c>
      <c r="AG28" s="42">
        <f t="shared" ca="1" si="2"/>
        <v>0.4</v>
      </c>
      <c r="AH28" s="42">
        <f t="shared" ca="1" si="2"/>
        <v>0.4</v>
      </c>
      <c r="AI28" s="42">
        <f t="shared" ca="1" si="2"/>
        <v>0.4</v>
      </c>
      <c r="AJ28" s="42">
        <f t="shared" ref="AJ28:BA28" ca="1" si="3">INDEX(Coefficient_expost,MATCH($C$28,$C$29:$C$30,0),AJ1+1)</f>
        <v>0.4</v>
      </c>
      <c r="AK28" s="42">
        <f t="shared" ca="1" si="3"/>
        <v>0.4</v>
      </c>
      <c r="AL28" s="42">
        <f t="shared" ca="1" si="3"/>
        <v>0.4</v>
      </c>
      <c r="AM28" s="42">
        <f t="shared" ca="1" si="3"/>
        <v>0.4</v>
      </c>
      <c r="AN28" s="42">
        <f t="shared" ca="1" si="3"/>
        <v>0.4</v>
      </c>
      <c r="AO28" s="42">
        <f t="shared" ca="1" si="3"/>
        <v>0.4</v>
      </c>
      <c r="AP28" s="42">
        <f t="shared" ca="1" si="3"/>
        <v>0.4</v>
      </c>
      <c r="AQ28" s="42">
        <f t="shared" ca="1" si="3"/>
        <v>0.4</v>
      </c>
      <c r="AR28" s="42">
        <f t="shared" ca="1" si="3"/>
        <v>0.4</v>
      </c>
      <c r="AS28" s="42">
        <f t="shared" ca="1" si="3"/>
        <v>0.4</v>
      </c>
      <c r="AT28" s="42">
        <f t="shared" ca="1" si="3"/>
        <v>0.4</v>
      </c>
      <c r="AU28" s="42">
        <f t="shared" ca="1" si="3"/>
        <v>0.4</v>
      </c>
      <c r="AV28" s="42">
        <f t="shared" ca="1" si="3"/>
        <v>0.4</v>
      </c>
      <c r="AW28" s="42">
        <f t="shared" ca="1" si="3"/>
        <v>0.4</v>
      </c>
      <c r="AX28" s="42">
        <f t="shared" ca="1" si="3"/>
        <v>0.4</v>
      </c>
      <c r="AY28" s="42">
        <f t="shared" ca="1" si="3"/>
        <v>0.4</v>
      </c>
      <c r="AZ28" s="42">
        <f t="shared" ca="1" si="3"/>
        <v>0.4</v>
      </c>
      <c r="BA28" s="42">
        <f t="shared" ca="1" si="3"/>
        <v>0.4</v>
      </c>
    </row>
    <row r="29" spans="1:53" s="43" customFormat="1" hidden="1" outlineLevel="1">
      <c r="A29" s="23"/>
      <c r="B29" s="23"/>
      <c r="C29" s="33" t="s">
        <v>184</v>
      </c>
      <c r="D29" s="127" t="s">
        <v>166</v>
      </c>
      <c r="E29" s="127" t="s">
        <v>166</v>
      </c>
      <c r="F29" s="127" t="s">
        <v>166</v>
      </c>
      <c r="G29" s="127" t="s">
        <v>166</v>
      </c>
      <c r="H29" s="127" t="s">
        <v>166</v>
      </c>
      <c r="I29" s="127" t="s">
        <v>166</v>
      </c>
      <c r="J29" s="127" t="s">
        <v>166</v>
      </c>
      <c r="K29" s="127" t="s">
        <v>166</v>
      </c>
      <c r="L29" s="127" t="s">
        <v>166</v>
      </c>
      <c r="M29" s="127" t="s">
        <v>166</v>
      </c>
      <c r="N29" s="127" t="s">
        <v>166</v>
      </c>
      <c r="O29" s="127" t="s">
        <v>166</v>
      </c>
      <c r="P29" s="127" t="s">
        <v>166</v>
      </c>
      <c r="Q29" s="127" t="s">
        <v>166</v>
      </c>
      <c r="R29" s="127" t="s">
        <v>166</v>
      </c>
      <c r="S29" s="127" t="s">
        <v>166</v>
      </c>
      <c r="T29" s="127" t="s">
        <v>166</v>
      </c>
      <c r="U29" s="127" t="s">
        <v>166</v>
      </c>
      <c r="V29" s="127" t="s">
        <v>166</v>
      </c>
      <c r="W29" s="127" t="s">
        <v>166</v>
      </c>
      <c r="X29" s="127" t="s">
        <v>166</v>
      </c>
      <c r="Y29" s="127" t="s">
        <v>166</v>
      </c>
      <c r="Z29" s="127" t="s">
        <v>166</v>
      </c>
      <c r="AA29" s="127" t="s">
        <v>166</v>
      </c>
      <c r="AB29" s="127" t="s">
        <v>166</v>
      </c>
      <c r="AC29" s="127" t="s">
        <v>166</v>
      </c>
      <c r="AD29" s="127" t="s">
        <v>166</v>
      </c>
      <c r="AE29" s="127" t="s">
        <v>166</v>
      </c>
      <c r="AF29" s="127" t="s">
        <v>166</v>
      </c>
      <c r="AG29" s="127" t="s">
        <v>166</v>
      </c>
      <c r="AH29" s="127" t="s">
        <v>166</v>
      </c>
      <c r="AI29" s="127" t="s">
        <v>166</v>
      </c>
      <c r="AJ29" s="127" t="s">
        <v>166</v>
      </c>
      <c r="AK29" s="127" t="s">
        <v>166</v>
      </c>
      <c r="AL29" s="127" t="s">
        <v>166</v>
      </c>
      <c r="AM29" s="127" t="s">
        <v>166</v>
      </c>
      <c r="AN29" s="127" t="s">
        <v>166</v>
      </c>
      <c r="AO29" s="127" t="s">
        <v>166</v>
      </c>
      <c r="AP29" s="127" t="s">
        <v>166</v>
      </c>
      <c r="AQ29" s="127" t="s">
        <v>166</v>
      </c>
      <c r="AR29" s="127" t="s">
        <v>166</v>
      </c>
      <c r="AS29" s="127" t="s">
        <v>166</v>
      </c>
      <c r="AT29" s="127" t="s">
        <v>166</v>
      </c>
      <c r="AU29" s="127" t="s">
        <v>166</v>
      </c>
      <c r="AV29" s="127" t="s">
        <v>166</v>
      </c>
      <c r="AW29" s="127" t="s">
        <v>166</v>
      </c>
      <c r="AX29" s="127" t="s">
        <v>166</v>
      </c>
      <c r="AY29" s="127" t="s">
        <v>166</v>
      </c>
      <c r="AZ29" s="127" t="s">
        <v>166</v>
      </c>
      <c r="BA29" s="127" t="s">
        <v>166</v>
      </c>
    </row>
    <row r="30" spans="1:53" s="103" customFormat="1" hidden="1" outlineLevel="1">
      <c r="A30" s="101"/>
      <c r="B30" s="101"/>
      <c r="C30" s="100" t="s">
        <v>96</v>
      </c>
      <c r="D30" s="102">
        <f ca="1">'Calcul du coefficient ex-post'!C21</f>
        <v>1</v>
      </c>
      <c r="E30" s="102">
        <f ca="1">'Calcul du coefficient ex-post'!D21</f>
        <v>1.1210580162503534</v>
      </c>
      <c r="F30" s="102">
        <f ca="1">'Calcul du coefficient ex-post'!E21</f>
        <v>1.2471638346360345</v>
      </c>
      <c r="G30" s="102">
        <f ca="1">'Calcul du coefficient ex-post'!F21</f>
        <v>1.3740457802738204</v>
      </c>
      <c r="H30" s="102">
        <f ca="1">'Calcul du coefficient ex-post'!G21</f>
        <v>1.4333087542720564</v>
      </c>
      <c r="I30" s="102">
        <f ca="1">'Calcul du coefficient ex-post'!H21</f>
        <v>1.4764717733760253</v>
      </c>
      <c r="J30" s="102">
        <f ca="1">'Calcul du coefficient ex-post'!I21</f>
        <v>1.5020597478330207</v>
      </c>
      <c r="K30" s="102">
        <f ca="1">'Calcul du coefficient ex-post'!J21</f>
        <v>1.5112620537116042</v>
      </c>
      <c r="L30" s="102">
        <f ca="1">'Calcul du coefficient ex-post'!K21</f>
        <v>1.5073693829384929</v>
      </c>
      <c r="M30" s="102">
        <f ca="1">'Calcul du coefficient ex-post'!L21</f>
        <v>1.490804748313969</v>
      </c>
      <c r="N30" s="102">
        <f ca="1">'Calcul du coefficient ex-post'!M21</f>
        <v>1.4632513551263955</v>
      </c>
      <c r="O30" s="102">
        <f ca="1">'Calcul du coefficient ex-post'!N21</f>
        <v>1.4255914405609986</v>
      </c>
      <c r="P30" s="102">
        <f ca="1">'Calcul du coefficient ex-post'!O21</f>
        <v>1.3794232998693141</v>
      </c>
      <c r="Q30" s="102">
        <f ca="1">'Calcul du coefficient ex-post'!P21</f>
        <v>1.3267015448220636</v>
      </c>
      <c r="R30" s="102">
        <f ca="1">'Calcul du coefficient ex-post'!Q21</f>
        <v>1.2660314301666338</v>
      </c>
      <c r="S30" s="102">
        <f ca="1">'Calcul du coefficient ex-post'!R21</f>
        <v>1.1977761634664439</v>
      </c>
      <c r="T30" s="102">
        <f ca="1">'Calcul du coefficient ex-post'!S21</f>
        <v>1.1218677624652438</v>
      </c>
      <c r="U30" s="102">
        <f ca="1">'Calcul du coefficient ex-post'!T21</f>
        <v>1.0369922218188041</v>
      </c>
      <c r="V30" s="102">
        <f ca="1">'Calcul du coefficient ex-post'!U21</f>
        <v>0.94398683026173091</v>
      </c>
      <c r="W30" s="102">
        <f ca="1">'Calcul du coefficient ex-post'!V21</f>
        <v>0.84089415408869839</v>
      </c>
      <c r="X30" s="102">
        <f ca="1">'Calcul du coefficient ex-post'!W21</f>
        <v>0.72855235000367535</v>
      </c>
      <c r="Y30" s="102">
        <f ca="1">'Calcul du coefficient ex-post'!X21</f>
        <v>0.60542103031784844</v>
      </c>
      <c r="Z30" s="102">
        <f ca="1">'Calcul du coefficient ex-post'!Y21</f>
        <v>0.47125352269529941</v>
      </c>
      <c r="AA30" s="102">
        <f ca="1">'Calcul du coefficient ex-post'!Z21</f>
        <v>0.4</v>
      </c>
      <c r="AB30" s="102">
        <f ca="1">'Calcul du coefficient ex-post'!AA21</f>
        <v>0.4</v>
      </c>
      <c r="AC30" s="102">
        <f ca="1">'Calcul du coefficient ex-post'!AB21</f>
        <v>0.4</v>
      </c>
      <c r="AD30" s="102">
        <f ca="1">'Calcul du coefficient ex-post'!AC21</f>
        <v>0.4</v>
      </c>
      <c r="AE30" s="102">
        <f ca="1">'Calcul du coefficient ex-post'!AD21</f>
        <v>0.4</v>
      </c>
      <c r="AF30" s="102">
        <f ca="1">'Calcul du coefficient ex-post'!AE21</f>
        <v>0.4</v>
      </c>
      <c r="AG30" s="102">
        <f ca="1">'Calcul du coefficient ex-post'!AF21</f>
        <v>0.4</v>
      </c>
      <c r="AH30" s="102">
        <f ca="1">'Calcul du coefficient ex-post'!AG21</f>
        <v>0.4</v>
      </c>
      <c r="AI30" s="102">
        <f ca="1">'Calcul du coefficient ex-post'!AH21</f>
        <v>0.4</v>
      </c>
      <c r="AJ30" s="102">
        <f ca="1">'Calcul du coefficient ex-post'!AI21</f>
        <v>0.4</v>
      </c>
      <c r="AK30" s="102">
        <f ca="1">'Calcul du coefficient ex-post'!AJ21</f>
        <v>0.4</v>
      </c>
      <c r="AL30" s="102">
        <f ca="1">'Calcul du coefficient ex-post'!AK21</f>
        <v>0.4</v>
      </c>
      <c r="AM30" s="102">
        <f ca="1">'Calcul du coefficient ex-post'!AL21</f>
        <v>0.4</v>
      </c>
      <c r="AN30" s="102">
        <f ca="1">'Calcul du coefficient ex-post'!AM21</f>
        <v>0.4</v>
      </c>
      <c r="AO30" s="102">
        <f ca="1">'Calcul du coefficient ex-post'!AN21</f>
        <v>0.4</v>
      </c>
      <c r="AP30" s="102">
        <f ca="1">'Calcul du coefficient ex-post'!AO21</f>
        <v>0.4</v>
      </c>
      <c r="AQ30" s="102">
        <f ca="1">'Calcul du coefficient ex-post'!AP21</f>
        <v>0.4</v>
      </c>
      <c r="AR30" s="102">
        <f ca="1">'Calcul du coefficient ex-post'!AQ21</f>
        <v>0.4</v>
      </c>
      <c r="AS30" s="102">
        <f ca="1">'Calcul du coefficient ex-post'!AR21</f>
        <v>0.4</v>
      </c>
      <c r="AT30" s="102">
        <f ca="1">'Calcul du coefficient ex-post'!AS21</f>
        <v>0.4</v>
      </c>
      <c r="AU30" s="102">
        <f ca="1">'Calcul du coefficient ex-post'!AT21</f>
        <v>0.4</v>
      </c>
      <c r="AV30" s="102">
        <f ca="1">'Calcul du coefficient ex-post'!AU21</f>
        <v>0.4</v>
      </c>
      <c r="AW30" s="102">
        <f ca="1">'Calcul du coefficient ex-post'!AV21</f>
        <v>0.4</v>
      </c>
      <c r="AX30" s="102">
        <f ca="1">'Calcul du coefficient ex-post'!AW21</f>
        <v>0.4</v>
      </c>
      <c r="AY30" s="102">
        <f ca="1">'Calcul du coefficient ex-post'!AX21</f>
        <v>0.4</v>
      </c>
      <c r="AZ30" s="102">
        <f ca="1">'Calcul du coefficient ex-post'!AY21</f>
        <v>0.4</v>
      </c>
      <c r="BA30" s="102">
        <f ca="1">'Calcul du coefficient ex-post'!AZ21</f>
        <v>0.4</v>
      </c>
    </row>
    <row r="31" spans="1:53" collapsed="1">
      <c r="A31" s="28" t="s">
        <v>158</v>
      </c>
      <c r="B31" s="28" t="s">
        <v>151</v>
      </c>
      <c r="C31" s="92" t="s">
        <v>131</v>
      </c>
      <c r="D31" s="46">
        <f t="shared" ref="D31:AI31" si="4">INDEX(Cofinancement,MATCH($C$31,$C$32:$C$34,0),D1+1)</f>
        <v>0.35000000000000009</v>
      </c>
      <c r="E31" s="46">
        <f t="shared" si="4"/>
        <v>0</v>
      </c>
      <c r="F31" s="46">
        <f t="shared" si="4"/>
        <v>0.05</v>
      </c>
      <c r="G31" s="46">
        <f t="shared" si="4"/>
        <v>0.05</v>
      </c>
      <c r="H31" s="46">
        <f t="shared" si="4"/>
        <v>0</v>
      </c>
      <c r="I31" s="46">
        <f t="shared" si="4"/>
        <v>0.1</v>
      </c>
      <c r="J31" s="46">
        <f t="shared" si="4"/>
        <v>0.05</v>
      </c>
      <c r="K31" s="46">
        <f t="shared" si="4"/>
        <v>0.05</v>
      </c>
      <c r="L31" s="46">
        <f t="shared" si="4"/>
        <v>0.1</v>
      </c>
      <c r="M31" s="46">
        <f t="shared" si="4"/>
        <v>0.05</v>
      </c>
      <c r="N31" s="46">
        <f t="shared" si="4"/>
        <v>0.05</v>
      </c>
      <c r="O31" s="46">
        <f t="shared" si="4"/>
        <v>0</v>
      </c>
      <c r="P31" s="46">
        <f t="shared" si="4"/>
        <v>0</v>
      </c>
      <c r="Q31" s="46">
        <f t="shared" si="4"/>
        <v>0.05</v>
      </c>
      <c r="R31" s="46">
        <f t="shared" si="4"/>
        <v>0</v>
      </c>
      <c r="S31" s="46">
        <f t="shared" si="4"/>
        <v>0</v>
      </c>
      <c r="T31" s="46">
        <f t="shared" si="4"/>
        <v>0</v>
      </c>
      <c r="U31" s="46">
        <f t="shared" si="4"/>
        <v>0</v>
      </c>
      <c r="V31" s="46">
        <f t="shared" si="4"/>
        <v>0</v>
      </c>
      <c r="W31" s="46">
        <f t="shared" si="4"/>
        <v>0</v>
      </c>
      <c r="X31" s="46">
        <f t="shared" si="4"/>
        <v>0</v>
      </c>
      <c r="Y31" s="46">
        <f t="shared" si="4"/>
        <v>0</v>
      </c>
      <c r="Z31" s="46">
        <f t="shared" si="4"/>
        <v>0</v>
      </c>
      <c r="AA31" s="46">
        <f t="shared" si="4"/>
        <v>0</v>
      </c>
      <c r="AB31" s="46">
        <f t="shared" si="4"/>
        <v>0</v>
      </c>
      <c r="AC31" s="46">
        <f t="shared" si="4"/>
        <v>0</v>
      </c>
      <c r="AD31" s="46">
        <f t="shared" si="4"/>
        <v>0</v>
      </c>
      <c r="AE31" s="46">
        <f t="shared" si="4"/>
        <v>0</v>
      </c>
      <c r="AF31" s="46">
        <f t="shared" si="4"/>
        <v>0</v>
      </c>
      <c r="AG31" s="46">
        <f t="shared" si="4"/>
        <v>0</v>
      </c>
      <c r="AH31" s="46">
        <f t="shared" si="4"/>
        <v>0</v>
      </c>
      <c r="AI31" s="46">
        <f t="shared" si="4"/>
        <v>0</v>
      </c>
      <c r="AJ31" s="46">
        <f t="shared" ref="AJ31:BA31" si="5">INDEX(Cofinancement,MATCH($C$31,$C$32:$C$34,0),AJ1+1)</f>
        <v>0</v>
      </c>
      <c r="AK31" s="46">
        <f t="shared" si="5"/>
        <v>0</v>
      </c>
      <c r="AL31" s="46">
        <f t="shared" si="5"/>
        <v>0</v>
      </c>
      <c r="AM31" s="46">
        <f t="shared" si="5"/>
        <v>0</v>
      </c>
      <c r="AN31" s="46">
        <f t="shared" si="5"/>
        <v>0</v>
      </c>
      <c r="AO31" s="46">
        <f t="shared" si="5"/>
        <v>0</v>
      </c>
      <c r="AP31" s="46">
        <f t="shared" si="5"/>
        <v>0</v>
      </c>
      <c r="AQ31" s="46">
        <f t="shared" si="5"/>
        <v>0</v>
      </c>
      <c r="AR31" s="46">
        <f t="shared" si="5"/>
        <v>0</v>
      </c>
      <c r="AS31" s="46">
        <f t="shared" si="5"/>
        <v>0</v>
      </c>
      <c r="AT31" s="46">
        <f t="shared" si="5"/>
        <v>0</v>
      </c>
      <c r="AU31" s="46">
        <f t="shared" si="5"/>
        <v>0</v>
      </c>
      <c r="AV31" s="46">
        <f t="shared" si="5"/>
        <v>0</v>
      </c>
      <c r="AW31" s="46">
        <f t="shared" si="5"/>
        <v>0</v>
      </c>
      <c r="AX31" s="46">
        <f t="shared" si="5"/>
        <v>0</v>
      </c>
      <c r="AY31" s="46">
        <f t="shared" si="5"/>
        <v>0</v>
      </c>
      <c r="AZ31" s="46">
        <f t="shared" si="5"/>
        <v>0</v>
      </c>
      <c r="BA31" s="46">
        <f t="shared" si="5"/>
        <v>0</v>
      </c>
    </row>
    <row r="32" spans="1:53" hidden="1" outlineLevel="1">
      <c r="A32" s="28"/>
      <c r="B32" s="28"/>
      <c r="C32" s="33" t="s">
        <v>184</v>
      </c>
      <c r="D32" s="127" t="s">
        <v>166</v>
      </c>
      <c r="E32" s="127" t="s">
        <v>166</v>
      </c>
      <c r="F32" s="127" t="s">
        <v>166</v>
      </c>
      <c r="G32" s="127" t="s">
        <v>166</v>
      </c>
      <c r="H32" s="127" t="s">
        <v>166</v>
      </c>
      <c r="I32" s="127" t="s">
        <v>166</v>
      </c>
      <c r="J32" s="127" t="s">
        <v>166</v>
      </c>
      <c r="K32" s="127" t="s">
        <v>166</v>
      </c>
      <c r="L32" s="127" t="s">
        <v>166</v>
      </c>
      <c r="M32" s="127" t="s">
        <v>166</v>
      </c>
      <c r="N32" s="127" t="s">
        <v>166</v>
      </c>
      <c r="O32" s="127" t="s">
        <v>166</v>
      </c>
      <c r="P32" s="127" t="s">
        <v>166</v>
      </c>
      <c r="Q32" s="127" t="s">
        <v>166</v>
      </c>
      <c r="R32" s="127" t="s">
        <v>166</v>
      </c>
      <c r="S32" s="127" t="s">
        <v>166</v>
      </c>
      <c r="T32" s="127" t="s">
        <v>166</v>
      </c>
      <c r="U32" s="127" t="s">
        <v>166</v>
      </c>
      <c r="V32" s="127" t="s">
        <v>166</v>
      </c>
      <c r="W32" s="127" t="s">
        <v>166</v>
      </c>
      <c r="X32" s="127" t="s">
        <v>166</v>
      </c>
      <c r="Y32" s="127" t="s">
        <v>166</v>
      </c>
      <c r="Z32" s="127" t="s">
        <v>166</v>
      </c>
      <c r="AA32" s="127" t="s">
        <v>166</v>
      </c>
      <c r="AB32" s="127" t="s">
        <v>166</v>
      </c>
      <c r="AC32" s="127" t="s">
        <v>166</v>
      </c>
      <c r="AD32" s="127" t="s">
        <v>166</v>
      </c>
      <c r="AE32" s="127" t="s">
        <v>166</v>
      </c>
      <c r="AF32" s="127" t="s">
        <v>166</v>
      </c>
      <c r="AG32" s="127" t="s">
        <v>166</v>
      </c>
      <c r="AH32" s="127" t="s">
        <v>166</v>
      </c>
      <c r="AI32" s="127" t="s">
        <v>166</v>
      </c>
      <c r="AJ32" s="127" t="s">
        <v>166</v>
      </c>
      <c r="AK32" s="127" t="s">
        <v>166</v>
      </c>
      <c r="AL32" s="127" t="s">
        <v>166</v>
      </c>
      <c r="AM32" s="127" t="s">
        <v>166</v>
      </c>
      <c r="AN32" s="127" t="s">
        <v>166</v>
      </c>
      <c r="AO32" s="127" t="s">
        <v>166</v>
      </c>
      <c r="AP32" s="127" t="s">
        <v>166</v>
      </c>
      <c r="AQ32" s="127" t="s">
        <v>166</v>
      </c>
      <c r="AR32" s="127" t="s">
        <v>166</v>
      </c>
      <c r="AS32" s="127" t="s">
        <v>166</v>
      </c>
      <c r="AT32" s="127" t="s">
        <v>166</v>
      </c>
      <c r="AU32" s="127" t="s">
        <v>166</v>
      </c>
      <c r="AV32" s="127" t="s">
        <v>166</v>
      </c>
      <c r="AW32" s="127" t="s">
        <v>166</v>
      </c>
      <c r="AX32" s="127" t="s">
        <v>166</v>
      </c>
      <c r="AY32" s="127" t="s">
        <v>166</v>
      </c>
      <c r="AZ32" s="127" t="s">
        <v>166</v>
      </c>
      <c r="BA32" s="127" t="s">
        <v>166</v>
      </c>
    </row>
    <row r="33" spans="1:53" s="118" customFormat="1" hidden="1" outlineLevel="1">
      <c r="A33" s="116"/>
      <c r="B33" s="116"/>
      <c r="C33" s="100" t="s">
        <v>131</v>
      </c>
      <c r="D33" s="117">
        <v>0.35000000000000009</v>
      </c>
      <c r="E33" s="117">
        <v>0</v>
      </c>
      <c r="F33" s="117">
        <v>0.05</v>
      </c>
      <c r="G33" s="117">
        <v>0.05</v>
      </c>
      <c r="H33" s="117">
        <v>0</v>
      </c>
      <c r="I33" s="117">
        <v>0.1</v>
      </c>
      <c r="J33" s="117">
        <v>0.05</v>
      </c>
      <c r="K33" s="117">
        <v>0.05</v>
      </c>
      <c r="L33" s="117">
        <v>0.1</v>
      </c>
      <c r="M33" s="117">
        <v>0.05</v>
      </c>
      <c r="N33" s="117">
        <v>0.05</v>
      </c>
      <c r="O33" s="117">
        <v>0</v>
      </c>
      <c r="P33" s="117">
        <v>0</v>
      </c>
      <c r="Q33" s="117">
        <v>0.05</v>
      </c>
      <c r="R33" s="117">
        <v>0</v>
      </c>
      <c r="S33" s="117">
        <v>0</v>
      </c>
      <c r="T33" s="117">
        <v>0</v>
      </c>
      <c r="U33" s="117">
        <v>0</v>
      </c>
      <c r="V33" s="117">
        <v>0</v>
      </c>
      <c r="W33" s="117">
        <v>0</v>
      </c>
      <c r="X33" s="117">
        <v>0</v>
      </c>
      <c r="Y33" s="117">
        <v>0</v>
      </c>
      <c r="Z33" s="117">
        <v>0</v>
      </c>
      <c r="AA33" s="117">
        <v>0</v>
      </c>
      <c r="AB33" s="117">
        <v>0</v>
      </c>
      <c r="AC33" s="117">
        <v>0</v>
      </c>
      <c r="AD33" s="117">
        <v>0</v>
      </c>
      <c r="AE33" s="117">
        <v>0</v>
      </c>
      <c r="AF33" s="117">
        <v>0</v>
      </c>
      <c r="AG33" s="117">
        <v>0</v>
      </c>
      <c r="AH33" s="117">
        <v>0</v>
      </c>
      <c r="AI33" s="117">
        <v>0</v>
      </c>
      <c r="AJ33" s="117">
        <v>0</v>
      </c>
      <c r="AK33" s="117">
        <v>0</v>
      </c>
      <c r="AL33" s="117">
        <v>0</v>
      </c>
      <c r="AM33" s="117">
        <v>0</v>
      </c>
      <c r="AN33" s="117">
        <v>0</v>
      </c>
      <c r="AO33" s="117">
        <v>0</v>
      </c>
      <c r="AP33" s="117">
        <v>0</v>
      </c>
      <c r="AQ33" s="117">
        <v>0</v>
      </c>
      <c r="AR33" s="117">
        <v>0</v>
      </c>
      <c r="AS33" s="117">
        <v>0</v>
      </c>
      <c r="AT33" s="117">
        <v>0</v>
      </c>
      <c r="AU33" s="117">
        <v>0</v>
      </c>
      <c r="AV33" s="117">
        <v>0</v>
      </c>
      <c r="AW33" s="117">
        <v>0</v>
      </c>
      <c r="AX33" s="117">
        <v>0</v>
      </c>
      <c r="AY33" s="117">
        <v>0</v>
      </c>
      <c r="AZ33" s="117">
        <v>0</v>
      </c>
      <c r="BA33" s="117">
        <v>0</v>
      </c>
    </row>
    <row r="34" spans="1:53" s="118" customFormat="1" hidden="1" outlineLevel="1">
      <c r="A34" s="116"/>
      <c r="B34" s="116"/>
      <c r="C34" s="100" t="s">
        <v>132</v>
      </c>
      <c r="D34" s="117">
        <v>0</v>
      </c>
      <c r="E34" s="117">
        <v>0</v>
      </c>
      <c r="F34" s="117">
        <v>0</v>
      </c>
      <c r="G34" s="117">
        <v>0.25</v>
      </c>
      <c r="H34" s="117">
        <v>0.05</v>
      </c>
      <c r="I34" s="117">
        <v>0.05</v>
      </c>
      <c r="J34" s="117">
        <v>0.1</v>
      </c>
      <c r="K34" s="117">
        <v>0.05</v>
      </c>
      <c r="L34" s="117">
        <v>0</v>
      </c>
      <c r="M34" s="117">
        <v>0.1</v>
      </c>
      <c r="N34" s="117">
        <v>0</v>
      </c>
      <c r="O34" s="117">
        <v>0.05</v>
      </c>
      <c r="P34" s="117">
        <v>0.05</v>
      </c>
      <c r="Q34" s="117">
        <v>0.05</v>
      </c>
      <c r="R34" s="117">
        <v>0.05</v>
      </c>
      <c r="S34" s="117">
        <v>0</v>
      </c>
      <c r="T34" s="117">
        <v>0</v>
      </c>
      <c r="U34" s="117">
        <v>0.05</v>
      </c>
      <c r="V34" s="117">
        <v>0</v>
      </c>
      <c r="W34" s="117">
        <v>0</v>
      </c>
      <c r="X34" s="117">
        <v>0</v>
      </c>
      <c r="Y34" s="117">
        <v>0</v>
      </c>
      <c r="Z34" s="117">
        <v>0</v>
      </c>
      <c r="AA34" s="117">
        <v>0</v>
      </c>
      <c r="AB34" s="117">
        <v>0</v>
      </c>
      <c r="AC34" s="117">
        <v>0</v>
      </c>
      <c r="AD34" s="117">
        <v>0</v>
      </c>
      <c r="AE34" s="117">
        <v>0</v>
      </c>
      <c r="AF34" s="117">
        <v>0</v>
      </c>
      <c r="AG34" s="117">
        <v>0</v>
      </c>
      <c r="AH34" s="117">
        <v>0</v>
      </c>
      <c r="AI34" s="117">
        <v>0</v>
      </c>
      <c r="AJ34" s="117">
        <v>0</v>
      </c>
      <c r="AK34" s="117">
        <v>0</v>
      </c>
      <c r="AL34" s="117">
        <v>0</v>
      </c>
      <c r="AM34" s="117">
        <v>0</v>
      </c>
      <c r="AN34" s="117">
        <v>0</v>
      </c>
      <c r="AO34" s="117">
        <v>0</v>
      </c>
      <c r="AP34" s="117">
        <v>0</v>
      </c>
      <c r="AQ34" s="117">
        <v>0</v>
      </c>
      <c r="AR34" s="117">
        <v>0</v>
      </c>
      <c r="AS34" s="117">
        <v>0</v>
      </c>
      <c r="AT34" s="117">
        <v>0</v>
      </c>
      <c r="AU34" s="117">
        <v>0</v>
      </c>
      <c r="AV34" s="117">
        <v>0</v>
      </c>
      <c r="AW34" s="117">
        <v>0</v>
      </c>
      <c r="AX34" s="117">
        <v>0</v>
      </c>
      <c r="AY34" s="117">
        <v>0</v>
      </c>
      <c r="AZ34" s="117">
        <v>0</v>
      </c>
      <c r="BA34" s="117">
        <v>0</v>
      </c>
    </row>
    <row r="35" spans="1:53" ht="12" customHeight="1" collapsed="1">
      <c r="A35" s="28" t="s">
        <v>159</v>
      </c>
      <c r="B35" s="28" t="s">
        <v>150</v>
      </c>
      <c r="C35" s="92" t="s">
        <v>96</v>
      </c>
      <c r="D35" s="21">
        <f>INDEX(Prix_programmée,MATCH($C$35,$C$36:$C$37,0),D1+1)</f>
        <v>140</v>
      </c>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row>
    <row r="36" spans="1:53" hidden="1" outlineLevel="1">
      <c r="A36" s="28"/>
      <c r="B36" s="28"/>
      <c r="C36" s="33" t="s">
        <v>184</v>
      </c>
      <c r="D36" s="127" t="s">
        <v>166</v>
      </c>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row>
    <row r="37" spans="1:53" s="118" customFormat="1" hidden="1" outlineLevel="1">
      <c r="A37" s="116"/>
      <c r="B37" s="116"/>
      <c r="C37" s="100" t="s">
        <v>96</v>
      </c>
      <c r="D37" s="119">
        <v>140</v>
      </c>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row>
    <row r="38" spans="1:53" collapsed="1">
      <c r="A38" s="28" t="s">
        <v>160</v>
      </c>
      <c r="B38" s="28" t="s">
        <v>150</v>
      </c>
      <c r="C38" s="92" t="s">
        <v>96</v>
      </c>
      <c r="D38" s="21">
        <f>INDEX(Prix_raccordable,MATCH($C$38,$C$39:$C$40,0),D1+1)</f>
        <v>360</v>
      </c>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row>
    <row r="39" spans="1:53" hidden="1" outlineLevel="1">
      <c r="A39" s="28"/>
      <c r="B39" s="28"/>
      <c r="C39" s="33" t="s">
        <v>184</v>
      </c>
      <c r="D39" s="127" t="s">
        <v>166</v>
      </c>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row>
    <row r="40" spans="1:53" s="118" customFormat="1" hidden="1" outlineLevel="1">
      <c r="A40" s="116"/>
      <c r="B40" s="116"/>
      <c r="C40" s="100" t="s">
        <v>96</v>
      </c>
      <c r="D40" s="119">
        <v>360</v>
      </c>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row>
    <row r="41" spans="1:53" collapsed="1">
      <c r="A41" s="28" t="s">
        <v>124</v>
      </c>
      <c r="B41" s="28" t="s">
        <v>147</v>
      </c>
      <c r="C41" s="132">
        <v>20</v>
      </c>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row>
    <row r="42" spans="1:53">
      <c r="A42" s="28" t="s">
        <v>161</v>
      </c>
      <c r="B42" s="28" t="s">
        <v>150</v>
      </c>
      <c r="C42" s="92" t="s">
        <v>101</v>
      </c>
      <c r="D42" s="48">
        <f>INDEX(Prix_renouvellement,MATCH($C$42,$C$43:$C$44,0),D1+1)</f>
        <v>1</v>
      </c>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row>
    <row r="43" spans="1:53" hidden="1" outlineLevel="1">
      <c r="A43" s="28"/>
      <c r="B43" s="28"/>
      <c r="C43" s="33" t="s">
        <v>184</v>
      </c>
      <c r="D43" s="127" t="s">
        <v>166</v>
      </c>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row>
    <row r="44" spans="1:53" hidden="1" outlineLevel="1">
      <c r="A44" s="28"/>
      <c r="B44" s="28"/>
      <c r="C44" s="100" t="s">
        <v>101</v>
      </c>
      <c r="D44" s="121">
        <v>1</v>
      </c>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row>
    <row r="45" spans="1:53" collapsed="1">
      <c r="C45" s="60"/>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row>
    <row r="46" spans="1:53">
      <c r="A46" s="25" t="s">
        <v>25</v>
      </c>
      <c r="B46" s="25"/>
      <c r="C46" s="28"/>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row>
    <row r="47" spans="1:53">
      <c r="A47" s="28" t="s">
        <v>129</v>
      </c>
      <c r="B47" s="28" t="s">
        <v>151</v>
      </c>
      <c r="C47" s="131">
        <v>0.9</v>
      </c>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row>
    <row r="48" spans="1:53">
      <c r="A48" s="28" t="s">
        <v>10</v>
      </c>
      <c r="B48" s="28" t="s">
        <v>151</v>
      </c>
      <c r="C48" s="92" t="s">
        <v>136</v>
      </c>
      <c r="D48" s="46">
        <f>INDEX(Taux_pénétration,MATCH($C$48,$C$49:$C$52,0),D1+1)</f>
        <v>2.3287816455696202E-2</v>
      </c>
      <c r="E48" s="46">
        <f>INDEX(Taux_pénétration,MATCH($C$48,$C$49:$C$52,0),E1+1)</f>
        <v>6.8325787974683541E-2</v>
      </c>
      <c r="F48" s="46">
        <f>INDEX(Taux_pénétration,MATCH($C$48,$C$49:$C$52,0),F1+1)</f>
        <v>0.13493844936708863</v>
      </c>
      <c r="G48" s="46">
        <f>INDEX(Taux_pénétration,MATCH($C$48,$C$49:$C$52,0),G1+1)</f>
        <v>0.22834949367088608</v>
      </c>
      <c r="H48" s="46">
        <f>INDEX(Taux_pénétration,MATCH($C$48,$C$49:$C$52,0),H1+1)</f>
        <v>0.3201815490506329</v>
      </c>
      <c r="I48" s="46">
        <f>INDEX(Taux_pénétration,MATCH($C$48,$C$49:$C$52,0),I1+1)</f>
        <v>0.41276873259493668</v>
      </c>
      <c r="J48" s="46">
        <f>INDEX(Taux_pénétration,MATCH($C$48,$C$49:$C$52,0),J1+1)</f>
        <v>0.49387738924050634</v>
      </c>
      <c r="K48" s="46">
        <f>INDEX(Taux_pénétration,MATCH($C$48,$C$49:$C$52,0),K1+1)</f>
        <v>0.55469642405063291</v>
      </c>
      <c r="L48" s="46">
        <f>INDEX(Taux_pénétration,MATCH($C$48,$C$49:$C$52,0),L1+1)</f>
        <v>0.60899835901898736</v>
      </c>
      <c r="M48" s="46">
        <f>INDEX(Taux_pénétration,MATCH($C$48,$C$49:$C$52,0),M1+1)</f>
        <v>0.65139578322784808</v>
      </c>
      <c r="N48" s="46">
        <f>INDEX(Taux_pénétration,MATCH($C$48,$C$49:$C$52,0),N1+1)</f>
        <v>0.68600728639240505</v>
      </c>
      <c r="O48" s="46">
        <f>INDEX(Taux_pénétration,MATCH($C$48,$C$49:$C$52,0),O1+1)</f>
        <v>0.71</v>
      </c>
      <c r="P48" s="46">
        <f>INDEX(Taux_pénétration,MATCH($C$48,$C$49:$C$52,0),P1+1)</f>
        <v>0.72237664936835588</v>
      </c>
      <c r="Q48" s="46">
        <f>INDEX(Taux_pénétration,MATCH($C$48,$C$49:$C$52,0),Q1+1)</f>
        <v>0.73855120464462765</v>
      </c>
      <c r="R48" s="46">
        <f>INDEX(Taux_pénétration,MATCH($C$48,$C$49:$C$52,0),R1+1)</f>
        <v>0.75030224114249966</v>
      </c>
      <c r="S48" s="46">
        <f>INDEX(Taux_pénétration,MATCH($C$48,$C$49:$C$52,0),S1+1)</f>
        <v>0.75965381351725836</v>
      </c>
      <c r="T48" s="46">
        <f>INDEX(Taux_pénétration,MATCH($C$48,$C$49:$C$52,0),T1+1)</f>
        <v>0.77205735800551212</v>
      </c>
      <c r="U48" s="46">
        <f>INDEX(Taux_pénétration,MATCH($C$48,$C$49:$C$52,0),U1+1)</f>
        <v>0.7775916420363409</v>
      </c>
      <c r="V48" s="46">
        <f>INDEX(Taux_pénétration,MATCH($C$48,$C$49:$C$52,0),V1+1)</f>
        <v>0.78883585002935774</v>
      </c>
      <c r="W48" s="46">
        <f>INDEX(Taux_pénétration,MATCH($C$48,$C$49:$C$52,0),W1+1)</f>
        <v>0.79280852233329346</v>
      </c>
      <c r="X48" s="46">
        <f>INDEX(Taux_pénétration,MATCH($C$48,$C$49:$C$52,0),X1+1)</f>
        <v>0.80026026751359614</v>
      </c>
      <c r="Y48" s="46">
        <f>INDEX(Taux_pénétration,MATCH($C$48,$C$49:$C$52,0),Y1+1)</f>
        <v>0.8049579331479082</v>
      </c>
      <c r="Z48" s="46">
        <f>INDEX(Taux_pénétration,MATCH($C$48,$C$49:$C$52,0),Z1+1)</f>
        <v>0.8049579331479082</v>
      </c>
      <c r="AA48" s="46">
        <f>INDEX(Taux_pénétration,MATCH($C$48,$C$49:$C$52,0),AA1+1)</f>
        <v>0.8049579331479082</v>
      </c>
      <c r="AB48" s="46">
        <f>INDEX(Taux_pénétration,MATCH($C$48,$C$49:$C$52,0),AB1+1)</f>
        <v>0.8049579331479082</v>
      </c>
      <c r="AC48" s="46">
        <f>INDEX(Taux_pénétration,MATCH($C$48,$C$49:$C$52,0),AC1+1)</f>
        <v>0.8049579331479082</v>
      </c>
      <c r="AD48" s="46">
        <f>INDEX(Taux_pénétration,MATCH($C$48,$C$49:$C$52,0),AD1+1)</f>
        <v>0.8049579331479082</v>
      </c>
      <c r="AE48" s="46">
        <f>INDEX(Taux_pénétration,MATCH($C$48,$C$49:$C$52,0),AE1+1)</f>
        <v>0.8049579331479082</v>
      </c>
      <c r="AF48" s="46">
        <f>INDEX(Taux_pénétration,MATCH($C$48,$C$49:$C$52,0),AF1+1)</f>
        <v>0.8049579331479082</v>
      </c>
      <c r="AG48" s="46">
        <f>INDEX(Taux_pénétration,MATCH($C$48,$C$49:$C$52,0),AG1+1)</f>
        <v>0.8049579331479082</v>
      </c>
      <c r="AH48" s="46">
        <f>INDEX(Taux_pénétration,MATCH($C$48,$C$49:$C$52,0),AH1+1)</f>
        <v>0.8049579331479082</v>
      </c>
      <c r="AI48" s="46">
        <f>INDEX(Taux_pénétration,MATCH($C$48,$C$49:$C$52,0),AI1+1)</f>
        <v>0.8049579331479082</v>
      </c>
      <c r="AJ48" s="46">
        <f>INDEX(Taux_pénétration,MATCH($C$48,$C$49:$C$52,0),AJ1+1)</f>
        <v>0.8049579331479082</v>
      </c>
      <c r="AK48" s="46">
        <f>INDEX(Taux_pénétration,MATCH($C$48,$C$49:$C$52,0),AK1+1)</f>
        <v>0.8049579331479082</v>
      </c>
      <c r="AL48" s="46">
        <f>INDEX(Taux_pénétration,MATCH($C$48,$C$49:$C$52,0),AL1+1)</f>
        <v>0.8049579331479082</v>
      </c>
      <c r="AM48" s="46">
        <f>INDEX(Taux_pénétration,MATCH($C$48,$C$49:$C$52,0),AM1+1)</f>
        <v>0.8049579331479082</v>
      </c>
      <c r="AN48" s="46">
        <f>INDEX(Taux_pénétration,MATCH($C$48,$C$49:$C$52,0),AN1+1)</f>
        <v>0.8049579331479082</v>
      </c>
      <c r="AO48" s="46">
        <f>INDEX(Taux_pénétration,MATCH($C$48,$C$49:$C$52,0),AO1+1)</f>
        <v>0.8049579331479082</v>
      </c>
      <c r="AP48" s="46">
        <f>INDEX(Taux_pénétration,MATCH($C$48,$C$49:$C$52,0),AP1+1)</f>
        <v>0.8049579331479082</v>
      </c>
      <c r="AQ48" s="46">
        <f>INDEX(Taux_pénétration,MATCH($C$48,$C$49:$C$52,0),AQ1+1)</f>
        <v>0.8049579331479082</v>
      </c>
      <c r="AR48" s="46">
        <f>INDEX(Taux_pénétration,MATCH($C$48,$C$49:$C$52,0),AR1+1)</f>
        <v>0.8049579331479082</v>
      </c>
      <c r="AS48" s="46">
        <f>INDEX(Taux_pénétration,MATCH($C$48,$C$49:$C$52,0),AS1+1)</f>
        <v>0.8049579331479082</v>
      </c>
      <c r="AT48" s="46">
        <f>INDEX(Taux_pénétration,MATCH($C$48,$C$49:$C$52,0),AT1+1)</f>
        <v>0.8049579331479082</v>
      </c>
      <c r="AU48" s="46">
        <f>INDEX(Taux_pénétration,MATCH($C$48,$C$49:$C$52,0),AU1+1)</f>
        <v>0.8049579331479082</v>
      </c>
      <c r="AV48" s="46">
        <f>INDEX(Taux_pénétration,MATCH($C$48,$C$49:$C$52,0),AV1+1)</f>
        <v>0.8049579331479082</v>
      </c>
      <c r="AW48" s="46">
        <f>INDEX(Taux_pénétration,MATCH($C$48,$C$49:$C$52,0),AW1+1)</f>
        <v>0.8049579331479082</v>
      </c>
      <c r="AX48" s="46">
        <f>INDEX(Taux_pénétration,MATCH($C$48,$C$49:$C$52,0),AX1+1)</f>
        <v>0.8049579331479082</v>
      </c>
      <c r="AY48" s="46">
        <f>INDEX(Taux_pénétration,MATCH($C$48,$C$49:$C$52,0),AY1+1)</f>
        <v>0.8049579331479082</v>
      </c>
      <c r="AZ48" s="46">
        <f>INDEX(Taux_pénétration,MATCH($C$48,$C$49:$C$52,0),AZ1+1)</f>
        <v>0.8049579331479082</v>
      </c>
      <c r="BA48" s="46">
        <f>INDEX(Taux_pénétration,MATCH($C$48,$C$49:$C$52,0),BA1+1)</f>
        <v>0.8049579331479082</v>
      </c>
    </row>
    <row r="49" spans="1:53" hidden="1" outlineLevel="1">
      <c r="C49" s="33" t="s">
        <v>184</v>
      </c>
      <c r="D49" s="127" t="s">
        <v>166</v>
      </c>
      <c r="E49" s="127" t="s">
        <v>166</v>
      </c>
      <c r="F49" s="127" t="s">
        <v>166</v>
      </c>
      <c r="G49" s="127" t="s">
        <v>166</v>
      </c>
      <c r="H49" s="127" t="s">
        <v>166</v>
      </c>
      <c r="I49" s="127" t="s">
        <v>166</v>
      </c>
      <c r="J49" s="127" t="s">
        <v>166</v>
      </c>
      <c r="K49" s="127" t="s">
        <v>166</v>
      </c>
      <c r="L49" s="127" t="s">
        <v>166</v>
      </c>
      <c r="M49" s="127" t="s">
        <v>166</v>
      </c>
      <c r="N49" s="127" t="s">
        <v>166</v>
      </c>
      <c r="O49" s="127" t="s">
        <v>166</v>
      </c>
      <c r="P49" s="127" t="s">
        <v>166</v>
      </c>
      <c r="Q49" s="127" t="s">
        <v>166</v>
      </c>
      <c r="R49" s="127" t="s">
        <v>166</v>
      </c>
      <c r="S49" s="127" t="s">
        <v>166</v>
      </c>
      <c r="T49" s="127" t="s">
        <v>166</v>
      </c>
      <c r="U49" s="127" t="s">
        <v>166</v>
      </c>
      <c r="V49" s="127" t="s">
        <v>166</v>
      </c>
      <c r="W49" s="127" t="s">
        <v>166</v>
      </c>
      <c r="X49" s="127" t="s">
        <v>166</v>
      </c>
      <c r="Y49" s="127" t="s">
        <v>166</v>
      </c>
      <c r="Z49" s="127" t="s">
        <v>166</v>
      </c>
      <c r="AA49" s="127" t="s">
        <v>166</v>
      </c>
      <c r="AB49" s="127" t="s">
        <v>166</v>
      </c>
      <c r="AC49" s="127" t="s">
        <v>166</v>
      </c>
      <c r="AD49" s="127" t="s">
        <v>166</v>
      </c>
      <c r="AE49" s="127" t="s">
        <v>166</v>
      </c>
      <c r="AF49" s="127" t="s">
        <v>166</v>
      </c>
      <c r="AG49" s="127" t="s">
        <v>166</v>
      </c>
      <c r="AH49" s="127" t="s">
        <v>166</v>
      </c>
      <c r="AI49" s="127" t="s">
        <v>166</v>
      </c>
      <c r="AJ49" s="127" t="s">
        <v>166</v>
      </c>
      <c r="AK49" s="127" t="s">
        <v>166</v>
      </c>
      <c r="AL49" s="127" t="s">
        <v>166</v>
      </c>
      <c r="AM49" s="127" t="s">
        <v>166</v>
      </c>
      <c r="AN49" s="127" t="s">
        <v>166</v>
      </c>
      <c r="AO49" s="127" t="s">
        <v>166</v>
      </c>
      <c r="AP49" s="127" t="s">
        <v>166</v>
      </c>
      <c r="AQ49" s="127" t="s">
        <v>166</v>
      </c>
      <c r="AR49" s="127" t="s">
        <v>166</v>
      </c>
      <c r="AS49" s="127" t="s">
        <v>166</v>
      </c>
      <c r="AT49" s="127" t="s">
        <v>166</v>
      </c>
      <c r="AU49" s="127" t="s">
        <v>166</v>
      </c>
      <c r="AV49" s="127" t="s">
        <v>166</v>
      </c>
      <c r="AW49" s="127" t="s">
        <v>166</v>
      </c>
      <c r="AX49" s="127" t="s">
        <v>166</v>
      </c>
      <c r="AY49" s="127" t="s">
        <v>166</v>
      </c>
      <c r="AZ49" s="127" t="s">
        <v>166</v>
      </c>
      <c r="BA49" s="127" t="s">
        <v>166</v>
      </c>
    </row>
    <row r="50" spans="1:53" s="118" customFormat="1" hidden="1" outlineLevel="1">
      <c r="A50" s="122"/>
      <c r="B50" s="122"/>
      <c r="C50" s="100" t="s">
        <v>144</v>
      </c>
      <c r="D50" s="117">
        <v>0.11398320704699426</v>
      </c>
      <c r="E50" s="117">
        <v>0.198349769231731</v>
      </c>
      <c r="F50" s="117">
        <v>0.28727708681205999</v>
      </c>
      <c r="G50" s="117">
        <v>0.36319554991696135</v>
      </c>
      <c r="H50" s="117">
        <v>0.44592876348049615</v>
      </c>
      <c r="I50" s="117">
        <v>0.53294349012565823</v>
      </c>
      <c r="J50" s="117">
        <v>0.61305902816009172</v>
      </c>
      <c r="K50" s="117">
        <v>0.65382263683430863</v>
      </c>
      <c r="L50" s="117">
        <v>0.69000322167912231</v>
      </c>
      <c r="M50" s="117">
        <v>0.72237664936835588</v>
      </c>
      <c r="N50" s="117">
        <v>0.73855120464462765</v>
      </c>
      <c r="O50" s="117">
        <v>0.75030224114249966</v>
      </c>
      <c r="P50" s="117">
        <v>0.75965381351725836</v>
      </c>
      <c r="Q50" s="117">
        <v>0.77205735800551212</v>
      </c>
      <c r="R50" s="117">
        <v>0.7775916420363409</v>
      </c>
      <c r="S50" s="117">
        <v>0.78883585002935774</v>
      </c>
      <c r="T50" s="117">
        <v>0.79280852233329346</v>
      </c>
      <c r="U50" s="117">
        <v>0.80026026751359614</v>
      </c>
      <c r="V50" s="117">
        <v>0.8049579331479082</v>
      </c>
      <c r="W50" s="117">
        <v>0.80576362962317571</v>
      </c>
      <c r="X50" s="117">
        <v>0.80995150791125781</v>
      </c>
      <c r="Y50" s="117">
        <v>0.8103182720747617</v>
      </c>
      <c r="Z50" s="117">
        <v>0.8103182720747617</v>
      </c>
      <c r="AA50" s="117">
        <v>0.8103182720747617</v>
      </c>
      <c r="AB50" s="117">
        <v>0.8103182720747617</v>
      </c>
      <c r="AC50" s="117">
        <v>0.8103182720747617</v>
      </c>
      <c r="AD50" s="117">
        <v>0.8103182720747617</v>
      </c>
      <c r="AE50" s="117">
        <v>0.8103182720747617</v>
      </c>
      <c r="AF50" s="117">
        <v>0.8103182720747617</v>
      </c>
      <c r="AG50" s="117">
        <v>0.8103182720747617</v>
      </c>
      <c r="AH50" s="117">
        <v>0.8103182720747617</v>
      </c>
      <c r="AI50" s="117">
        <v>0.8103182720747617</v>
      </c>
      <c r="AJ50" s="117">
        <v>0.8103182720747617</v>
      </c>
      <c r="AK50" s="117">
        <v>0.8103182720747617</v>
      </c>
      <c r="AL50" s="117">
        <v>0.8103182720747617</v>
      </c>
      <c r="AM50" s="117">
        <v>0.8103182720747617</v>
      </c>
      <c r="AN50" s="117">
        <v>0.8103182720747617</v>
      </c>
      <c r="AO50" s="117">
        <v>0.8103182720747617</v>
      </c>
      <c r="AP50" s="117">
        <v>0.8103182720747617</v>
      </c>
      <c r="AQ50" s="117">
        <v>0.8103182720747617</v>
      </c>
      <c r="AR50" s="117">
        <v>0.8103182720747617</v>
      </c>
      <c r="AS50" s="117">
        <v>0.8103182720747617</v>
      </c>
      <c r="AT50" s="117">
        <v>0.8103182720747617</v>
      </c>
      <c r="AU50" s="117">
        <v>0.8103182720747617</v>
      </c>
      <c r="AV50" s="117">
        <v>0.8103182720747617</v>
      </c>
      <c r="AW50" s="117">
        <v>0.8103182720747617</v>
      </c>
      <c r="AX50" s="117">
        <v>0.8103182720747617</v>
      </c>
      <c r="AY50" s="117">
        <v>0.8103182720747617</v>
      </c>
      <c r="AZ50" s="117">
        <v>0.8103182720747617</v>
      </c>
      <c r="BA50" s="117">
        <v>0.8103182720747617</v>
      </c>
    </row>
    <row r="51" spans="1:53" s="118" customFormat="1" hidden="1" outlineLevel="1">
      <c r="A51" s="122"/>
      <c r="B51" s="122"/>
      <c r="C51" s="100" t="s">
        <v>136</v>
      </c>
      <c r="D51" s="117">
        <v>2.3287816455696202E-2</v>
      </c>
      <c r="E51" s="117">
        <v>6.8325787974683541E-2</v>
      </c>
      <c r="F51" s="117">
        <v>0.13493844936708863</v>
      </c>
      <c r="G51" s="117">
        <v>0.22834949367088608</v>
      </c>
      <c r="H51" s="117">
        <v>0.3201815490506329</v>
      </c>
      <c r="I51" s="117">
        <v>0.41276873259493668</v>
      </c>
      <c r="J51" s="117">
        <v>0.49387738924050634</v>
      </c>
      <c r="K51" s="117">
        <v>0.55469642405063291</v>
      </c>
      <c r="L51" s="117">
        <v>0.60899835901898736</v>
      </c>
      <c r="M51" s="117">
        <v>0.65139578322784808</v>
      </c>
      <c r="N51" s="117">
        <v>0.68600728639240505</v>
      </c>
      <c r="O51" s="117">
        <v>0.71</v>
      </c>
      <c r="P51" s="117">
        <v>0.72237664936835588</v>
      </c>
      <c r="Q51" s="117">
        <v>0.73855120464462765</v>
      </c>
      <c r="R51" s="117">
        <v>0.75030224114249966</v>
      </c>
      <c r="S51" s="117">
        <v>0.75965381351725836</v>
      </c>
      <c r="T51" s="117">
        <v>0.77205735800551212</v>
      </c>
      <c r="U51" s="117">
        <v>0.7775916420363409</v>
      </c>
      <c r="V51" s="117">
        <v>0.78883585002935774</v>
      </c>
      <c r="W51" s="117">
        <v>0.79280852233329346</v>
      </c>
      <c r="X51" s="117">
        <v>0.80026026751359614</v>
      </c>
      <c r="Y51" s="117">
        <v>0.8049579331479082</v>
      </c>
      <c r="Z51" s="117">
        <v>0.8049579331479082</v>
      </c>
      <c r="AA51" s="117">
        <v>0.8049579331479082</v>
      </c>
      <c r="AB51" s="117">
        <v>0.8049579331479082</v>
      </c>
      <c r="AC51" s="117">
        <v>0.8049579331479082</v>
      </c>
      <c r="AD51" s="117">
        <v>0.8049579331479082</v>
      </c>
      <c r="AE51" s="117">
        <v>0.8049579331479082</v>
      </c>
      <c r="AF51" s="117">
        <v>0.8049579331479082</v>
      </c>
      <c r="AG51" s="117">
        <v>0.8049579331479082</v>
      </c>
      <c r="AH51" s="117">
        <v>0.8049579331479082</v>
      </c>
      <c r="AI51" s="117">
        <v>0.8049579331479082</v>
      </c>
      <c r="AJ51" s="117">
        <v>0.8049579331479082</v>
      </c>
      <c r="AK51" s="117">
        <v>0.8049579331479082</v>
      </c>
      <c r="AL51" s="117">
        <v>0.8049579331479082</v>
      </c>
      <c r="AM51" s="117">
        <v>0.8049579331479082</v>
      </c>
      <c r="AN51" s="117">
        <v>0.8049579331479082</v>
      </c>
      <c r="AO51" s="117">
        <v>0.8049579331479082</v>
      </c>
      <c r="AP51" s="117">
        <v>0.8049579331479082</v>
      </c>
      <c r="AQ51" s="117">
        <v>0.8049579331479082</v>
      </c>
      <c r="AR51" s="117">
        <v>0.8049579331479082</v>
      </c>
      <c r="AS51" s="117">
        <v>0.8049579331479082</v>
      </c>
      <c r="AT51" s="117">
        <v>0.8049579331479082</v>
      </c>
      <c r="AU51" s="117">
        <v>0.8049579331479082</v>
      </c>
      <c r="AV51" s="117">
        <v>0.8049579331479082</v>
      </c>
      <c r="AW51" s="117">
        <v>0.8049579331479082</v>
      </c>
      <c r="AX51" s="117">
        <v>0.8049579331479082</v>
      </c>
      <c r="AY51" s="117">
        <v>0.8049579331479082</v>
      </c>
      <c r="AZ51" s="117">
        <v>0.8049579331479082</v>
      </c>
      <c r="BA51" s="117">
        <v>0.8049579331479082</v>
      </c>
    </row>
    <row r="52" spans="1:53" s="118" customFormat="1" hidden="1" outlineLevel="1">
      <c r="A52" s="122"/>
      <c r="B52" s="122"/>
      <c r="C52" s="100" t="s">
        <v>141</v>
      </c>
      <c r="D52" s="117">
        <f>D51*0.8</f>
        <v>1.8630253164556961E-2</v>
      </c>
      <c r="E52" s="117">
        <f t="shared" ref="E52" si="6">E51*0.8</f>
        <v>5.4660630379746833E-2</v>
      </c>
      <c r="F52" s="117">
        <f t="shared" ref="F52:U52" si="7">F51*0.8</f>
        <v>0.1079507594936709</v>
      </c>
      <c r="G52" s="117">
        <f t="shared" si="7"/>
        <v>0.18267959493670888</v>
      </c>
      <c r="H52" s="117">
        <f t="shared" si="7"/>
        <v>0.25614523924050631</v>
      </c>
      <c r="I52" s="117">
        <f t="shared" si="7"/>
        <v>0.33021498607594935</v>
      </c>
      <c r="J52" s="117">
        <f t="shared" si="7"/>
        <v>0.39510191139240508</v>
      </c>
      <c r="K52" s="117">
        <f t="shared" si="7"/>
        <v>0.44375713924050636</v>
      </c>
      <c r="L52" s="117">
        <f t="shared" si="7"/>
        <v>0.48719868721518989</v>
      </c>
      <c r="M52" s="117">
        <f t="shared" si="7"/>
        <v>0.52111662658227853</v>
      </c>
      <c r="N52" s="117">
        <f t="shared" si="7"/>
        <v>0.54880582911392406</v>
      </c>
      <c r="O52" s="117">
        <f t="shared" si="7"/>
        <v>0.56799999999999995</v>
      </c>
      <c r="P52" s="117">
        <f t="shared" si="7"/>
        <v>0.57790131949468471</v>
      </c>
      <c r="Q52" s="117">
        <f t="shared" si="7"/>
        <v>0.59084096371570216</v>
      </c>
      <c r="R52" s="117">
        <f t="shared" si="7"/>
        <v>0.60024179291399982</v>
      </c>
      <c r="S52" s="117">
        <f t="shared" si="7"/>
        <v>0.60772305081380673</v>
      </c>
      <c r="T52" s="117">
        <f t="shared" si="7"/>
        <v>0.61764588640440976</v>
      </c>
      <c r="U52" s="117">
        <f t="shared" si="7"/>
        <v>0.62207331362907281</v>
      </c>
      <c r="V52" s="117">
        <f t="shared" ref="V52:AK52" si="8">V51*0.8</f>
        <v>0.63106868002348626</v>
      </c>
      <c r="W52" s="117">
        <f t="shared" si="8"/>
        <v>0.63424681786663484</v>
      </c>
      <c r="X52" s="117">
        <f t="shared" si="8"/>
        <v>0.64020821401087691</v>
      </c>
      <c r="Y52" s="117">
        <f t="shared" si="8"/>
        <v>0.64396634651832663</v>
      </c>
      <c r="Z52" s="117">
        <f t="shared" si="8"/>
        <v>0.64396634651832663</v>
      </c>
      <c r="AA52" s="117">
        <f t="shared" si="8"/>
        <v>0.64396634651832663</v>
      </c>
      <c r="AB52" s="117">
        <f t="shared" si="8"/>
        <v>0.64396634651832663</v>
      </c>
      <c r="AC52" s="117">
        <f t="shared" si="8"/>
        <v>0.64396634651832663</v>
      </c>
      <c r="AD52" s="117">
        <f t="shared" si="8"/>
        <v>0.64396634651832663</v>
      </c>
      <c r="AE52" s="117">
        <f t="shared" si="8"/>
        <v>0.64396634651832663</v>
      </c>
      <c r="AF52" s="117">
        <f t="shared" si="8"/>
        <v>0.64396634651832663</v>
      </c>
      <c r="AG52" s="117">
        <f t="shared" si="8"/>
        <v>0.64396634651832663</v>
      </c>
      <c r="AH52" s="117">
        <f t="shared" si="8"/>
        <v>0.64396634651832663</v>
      </c>
      <c r="AI52" s="117">
        <f t="shared" si="8"/>
        <v>0.64396634651832663</v>
      </c>
      <c r="AJ52" s="117">
        <f t="shared" si="8"/>
        <v>0.64396634651832663</v>
      </c>
      <c r="AK52" s="117">
        <f t="shared" si="8"/>
        <v>0.64396634651832663</v>
      </c>
      <c r="AL52" s="117">
        <f t="shared" ref="AL52:BA52" si="9">AL51*0.8</f>
        <v>0.64396634651832663</v>
      </c>
      <c r="AM52" s="117">
        <f t="shared" si="9"/>
        <v>0.64396634651832663</v>
      </c>
      <c r="AN52" s="117">
        <f t="shared" si="9"/>
        <v>0.64396634651832663</v>
      </c>
      <c r="AO52" s="117">
        <f t="shared" si="9"/>
        <v>0.64396634651832663</v>
      </c>
      <c r="AP52" s="117">
        <f t="shared" si="9"/>
        <v>0.64396634651832663</v>
      </c>
      <c r="AQ52" s="117">
        <f t="shared" si="9"/>
        <v>0.64396634651832663</v>
      </c>
      <c r="AR52" s="117">
        <f t="shared" si="9"/>
        <v>0.64396634651832663</v>
      </c>
      <c r="AS52" s="117">
        <f t="shared" si="9"/>
        <v>0.64396634651832663</v>
      </c>
      <c r="AT52" s="117">
        <f t="shared" si="9"/>
        <v>0.64396634651832663</v>
      </c>
      <c r="AU52" s="117">
        <f t="shared" si="9"/>
        <v>0.64396634651832663</v>
      </c>
      <c r="AV52" s="117">
        <f t="shared" si="9"/>
        <v>0.64396634651832663</v>
      </c>
      <c r="AW52" s="117">
        <f t="shared" si="9"/>
        <v>0.64396634651832663</v>
      </c>
      <c r="AX52" s="117">
        <f t="shared" si="9"/>
        <v>0.64396634651832663</v>
      </c>
      <c r="AY52" s="117">
        <f t="shared" si="9"/>
        <v>0.64396634651832663</v>
      </c>
      <c r="AZ52" s="117">
        <f t="shared" si="9"/>
        <v>0.64396634651832663</v>
      </c>
      <c r="BA52" s="117">
        <f t="shared" si="9"/>
        <v>0.64396634651832663</v>
      </c>
    </row>
    <row r="53" spans="1:53" collapsed="1"/>
    <row r="54" spans="1:53" collapsed="1">
      <c r="A54" s="25" t="s">
        <v>26</v>
      </c>
      <c r="B54" s="25"/>
      <c r="C54" s="28"/>
    </row>
    <row r="55" spans="1:53">
      <c r="A55" s="28" t="s">
        <v>175</v>
      </c>
      <c r="B55" s="28"/>
      <c r="C55" s="92" t="s">
        <v>100</v>
      </c>
      <c r="D55" s="29">
        <f>INDEX(CMPC,MATCH($C$55,$C$56:$C$57,0),D1+1)</f>
        <v>9.5000000000000001E-2</v>
      </c>
      <c r="E55" s="29">
        <f>INDEX(CMPC,MATCH($C$55,$C$56:$C$57,0),E1+1)</f>
        <v>9.5000000000000001E-2</v>
      </c>
      <c r="F55" s="29">
        <f>INDEX(CMPC,MATCH($C$55,$C$56:$C$57,0),F1+1)</f>
        <v>9.5000000000000001E-2</v>
      </c>
      <c r="G55" s="29">
        <f>INDEX(CMPC,MATCH($C$55,$C$56:$C$57,0),G1+1)</f>
        <v>9.5000000000000001E-2</v>
      </c>
      <c r="H55" s="29">
        <f>INDEX(CMPC,MATCH($C$55,$C$56:$C$57,0),H1+1)</f>
        <v>9.5000000000000001E-2</v>
      </c>
      <c r="I55" s="29">
        <f>INDEX(CMPC,MATCH($C$55,$C$56:$C$57,0),I1+1)</f>
        <v>9.5000000000000001E-2</v>
      </c>
      <c r="J55" s="29">
        <f>INDEX(CMPC,MATCH($C$55,$C$56:$C$57,0),J1+1)</f>
        <v>9.5000000000000001E-2</v>
      </c>
      <c r="K55" s="29">
        <f>INDEX(CMPC,MATCH($C$55,$C$56:$C$57,0),K1+1)</f>
        <v>9.5000000000000001E-2</v>
      </c>
      <c r="L55" s="29">
        <f>INDEX(CMPC,MATCH($C$55,$C$56:$C$57,0),L1+1)</f>
        <v>9.5000000000000001E-2</v>
      </c>
      <c r="M55" s="29">
        <f>INDEX(CMPC,MATCH($C$55,$C$56:$C$57,0),M1+1)</f>
        <v>9.5000000000000001E-2</v>
      </c>
      <c r="N55" s="29">
        <f>INDEX(CMPC,MATCH($C$55,$C$56:$C$57,0),N1+1)</f>
        <v>9.5000000000000001E-2</v>
      </c>
      <c r="O55" s="29">
        <f>INDEX(CMPC,MATCH($C$55,$C$56:$C$57,0),O1+1)</f>
        <v>9.5000000000000001E-2</v>
      </c>
      <c r="P55" s="29">
        <f>INDEX(CMPC,MATCH($C$55,$C$56:$C$57,0),P1+1)</f>
        <v>9.5000000000000001E-2</v>
      </c>
      <c r="Q55" s="29">
        <f>INDEX(CMPC,MATCH($C$55,$C$56:$C$57,0),Q1+1)</f>
        <v>9.5000000000000001E-2</v>
      </c>
      <c r="R55" s="29">
        <f>INDEX(CMPC,MATCH($C$55,$C$56:$C$57,0),R1+1)</f>
        <v>9.5000000000000001E-2</v>
      </c>
      <c r="S55" s="29">
        <f>INDEX(CMPC,MATCH($C$55,$C$56:$C$57,0),S1+1)</f>
        <v>9.5000000000000001E-2</v>
      </c>
      <c r="T55" s="29">
        <f>INDEX(CMPC,MATCH($C$55,$C$56:$C$57,0),T1+1)</f>
        <v>9.5000000000000001E-2</v>
      </c>
      <c r="U55" s="29">
        <f>INDEX(CMPC,MATCH($C$55,$C$56:$C$57,0),U1+1)</f>
        <v>9.5000000000000001E-2</v>
      </c>
      <c r="V55" s="29">
        <f>INDEX(CMPC,MATCH($C$55,$C$56:$C$57,0),V1+1)</f>
        <v>9.5000000000000001E-2</v>
      </c>
      <c r="W55" s="29">
        <f>INDEX(CMPC,MATCH($C$55,$C$56:$C$57,0),W1+1)</f>
        <v>9.5000000000000001E-2</v>
      </c>
      <c r="X55" s="29">
        <f>INDEX(CMPC,MATCH($C$55,$C$56:$C$57,0),X1+1)</f>
        <v>9.5000000000000001E-2</v>
      </c>
      <c r="Y55" s="29">
        <f>INDEX(CMPC,MATCH($C$55,$C$56:$C$57,0),Y1+1)</f>
        <v>9.5000000000000001E-2</v>
      </c>
      <c r="Z55" s="29">
        <f>INDEX(CMPC,MATCH($C$55,$C$56:$C$57,0),Z1+1)</f>
        <v>9.5000000000000001E-2</v>
      </c>
      <c r="AA55" s="29">
        <f>INDEX(CMPC,MATCH($C$55,$C$56:$C$57,0),AA1+1)</f>
        <v>9.5000000000000001E-2</v>
      </c>
      <c r="AB55" s="29">
        <f>INDEX(CMPC,MATCH($C$55,$C$56:$C$57,0),AB1+1)</f>
        <v>9.5000000000000001E-2</v>
      </c>
      <c r="AC55" s="29">
        <f>INDEX(CMPC,MATCH($C$55,$C$56:$C$57,0),AC1+1)</f>
        <v>9.5000000000000001E-2</v>
      </c>
      <c r="AD55" s="29">
        <f>INDEX(CMPC,MATCH($C$55,$C$56:$C$57,0),AD1+1)</f>
        <v>9.5000000000000001E-2</v>
      </c>
      <c r="AE55" s="29">
        <f>INDEX(CMPC,MATCH($C$55,$C$56:$C$57,0),AE1+1)</f>
        <v>9.5000000000000001E-2</v>
      </c>
      <c r="AF55" s="29">
        <f>INDEX(CMPC,MATCH($C$55,$C$56:$C$57,0),AF1+1)</f>
        <v>9.5000000000000001E-2</v>
      </c>
      <c r="AG55" s="29">
        <f>INDEX(CMPC,MATCH($C$55,$C$56:$C$57,0),AG1+1)</f>
        <v>9.5000000000000001E-2</v>
      </c>
      <c r="AH55" s="29">
        <f>INDEX(CMPC,MATCH($C$55,$C$56:$C$57,0),AH1+1)</f>
        <v>9.5000000000000001E-2</v>
      </c>
      <c r="AI55" s="29">
        <f>INDEX(CMPC,MATCH($C$55,$C$56:$C$57,0),AI1+1)</f>
        <v>9.5000000000000001E-2</v>
      </c>
      <c r="AJ55" s="29">
        <f>INDEX(CMPC,MATCH($C$55,$C$56:$C$57,0),AJ1+1)</f>
        <v>9.5000000000000001E-2</v>
      </c>
      <c r="AK55" s="29">
        <f>INDEX(CMPC,MATCH($C$55,$C$56:$C$57,0),AK1+1)</f>
        <v>9.5000000000000001E-2</v>
      </c>
      <c r="AL55" s="29">
        <f>INDEX(CMPC,MATCH($C$55,$C$56:$C$57,0),AL1+1)</f>
        <v>9.5000000000000001E-2</v>
      </c>
      <c r="AM55" s="29">
        <f>INDEX(CMPC,MATCH($C$55,$C$56:$C$57,0),AM1+1)</f>
        <v>9.5000000000000001E-2</v>
      </c>
      <c r="AN55" s="29">
        <f>INDEX(CMPC,MATCH($C$55,$C$56:$C$57,0),AN1+1)</f>
        <v>9.5000000000000001E-2</v>
      </c>
      <c r="AO55" s="29">
        <f>INDEX(CMPC,MATCH($C$55,$C$56:$C$57,0),AO1+1)</f>
        <v>9.5000000000000001E-2</v>
      </c>
      <c r="AP55" s="29">
        <f>INDEX(CMPC,MATCH($C$55,$C$56:$C$57,0),AP1+1)</f>
        <v>9.5000000000000001E-2</v>
      </c>
      <c r="AQ55" s="29">
        <f>INDEX(CMPC,MATCH($C$55,$C$56:$C$57,0),AQ1+1)</f>
        <v>9.5000000000000001E-2</v>
      </c>
      <c r="AR55" s="29">
        <f>INDEX(CMPC,MATCH($C$55,$C$56:$C$57,0),AR1+1)</f>
        <v>9.5000000000000001E-2</v>
      </c>
      <c r="AS55" s="29">
        <f>INDEX(CMPC,MATCH($C$55,$C$56:$C$57,0),AS1+1)</f>
        <v>9.5000000000000001E-2</v>
      </c>
      <c r="AT55" s="29">
        <f>INDEX(CMPC,MATCH($C$55,$C$56:$C$57,0),AT1+1)</f>
        <v>9.5000000000000001E-2</v>
      </c>
      <c r="AU55" s="29">
        <f>INDEX(CMPC,MATCH($C$55,$C$56:$C$57,0),AU1+1)</f>
        <v>9.5000000000000001E-2</v>
      </c>
      <c r="AV55" s="29">
        <f>INDEX(CMPC,MATCH($C$55,$C$56:$C$57,0),AV1+1)</f>
        <v>9.5000000000000001E-2</v>
      </c>
      <c r="AW55" s="29">
        <f>INDEX(CMPC,MATCH($C$55,$C$56:$C$57,0),AW1+1)</f>
        <v>9.5000000000000001E-2</v>
      </c>
      <c r="AX55" s="29">
        <f>INDEX(CMPC,MATCH($C$55,$C$56:$C$57,0),AX1+1)</f>
        <v>9.5000000000000001E-2</v>
      </c>
      <c r="AY55" s="29">
        <f>INDEX(CMPC,MATCH($C$55,$C$56:$C$57,0),AY1+1)</f>
        <v>9.5000000000000001E-2</v>
      </c>
      <c r="AZ55" s="29">
        <f>INDEX(CMPC,MATCH($C$55,$C$56:$C$57,0),AZ1+1)</f>
        <v>9.5000000000000001E-2</v>
      </c>
      <c r="BA55" s="29">
        <f>INDEX(CMPC,MATCH($C$55,$C$56:$C$57,0),BA1+1)</f>
        <v>9.5000000000000001E-2</v>
      </c>
    </row>
    <row r="56" spans="1:53" hidden="1" outlineLevel="1">
      <c r="A56" s="28"/>
      <c r="B56" s="28"/>
      <c r="C56" s="33" t="s">
        <v>184</v>
      </c>
      <c r="D56" s="127" t="s">
        <v>166</v>
      </c>
      <c r="E56" s="127" t="s">
        <v>166</v>
      </c>
      <c r="F56" s="127" t="s">
        <v>166</v>
      </c>
      <c r="G56" s="127" t="s">
        <v>166</v>
      </c>
      <c r="H56" s="127" t="s">
        <v>166</v>
      </c>
      <c r="I56" s="127" t="s">
        <v>166</v>
      </c>
      <c r="J56" s="127" t="s">
        <v>166</v>
      </c>
      <c r="K56" s="127" t="s">
        <v>166</v>
      </c>
      <c r="L56" s="127" t="s">
        <v>166</v>
      </c>
      <c r="M56" s="127" t="s">
        <v>166</v>
      </c>
      <c r="N56" s="127" t="s">
        <v>166</v>
      </c>
      <c r="O56" s="127" t="s">
        <v>166</v>
      </c>
      <c r="P56" s="127" t="s">
        <v>166</v>
      </c>
      <c r="Q56" s="127" t="s">
        <v>166</v>
      </c>
      <c r="R56" s="127" t="s">
        <v>166</v>
      </c>
      <c r="S56" s="127" t="s">
        <v>166</v>
      </c>
      <c r="T56" s="127" t="s">
        <v>166</v>
      </c>
      <c r="U56" s="127" t="s">
        <v>166</v>
      </c>
      <c r="V56" s="127" t="s">
        <v>166</v>
      </c>
      <c r="W56" s="127" t="s">
        <v>166</v>
      </c>
      <c r="X56" s="127" t="s">
        <v>166</v>
      </c>
      <c r="Y56" s="127" t="s">
        <v>166</v>
      </c>
      <c r="Z56" s="127" t="s">
        <v>166</v>
      </c>
      <c r="AA56" s="127" t="s">
        <v>166</v>
      </c>
      <c r="AB56" s="127" t="s">
        <v>166</v>
      </c>
      <c r="AC56" s="127" t="s">
        <v>166</v>
      </c>
      <c r="AD56" s="127" t="s">
        <v>166</v>
      </c>
      <c r="AE56" s="127" t="s">
        <v>166</v>
      </c>
      <c r="AF56" s="127" t="s">
        <v>166</v>
      </c>
      <c r="AG56" s="127" t="s">
        <v>166</v>
      </c>
      <c r="AH56" s="127" t="s">
        <v>166</v>
      </c>
      <c r="AI56" s="127" t="s">
        <v>166</v>
      </c>
      <c r="AJ56" s="127" t="s">
        <v>166</v>
      </c>
      <c r="AK56" s="127" t="s">
        <v>166</v>
      </c>
      <c r="AL56" s="127" t="s">
        <v>166</v>
      </c>
      <c r="AM56" s="127" t="s">
        <v>166</v>
      </c>
      <c r="AN56" s="127" t="s">
        <v>166</v>
      </c>
      <c r="AO56" s="127" t="s">
        <v>166</v>
      </c>
      <c r="AP56" s="127" t="s">
        <v>166</v>
      </c>
      <c r="AQ56" s="127" t="s">
        <v>166</v>
      </c>
      <c r="AR56" s="127" t="s">
        <v>166</v>
      </c>
      <c r="AS56" s="127" t="s">
        <v>166</v>
      </c>
      <c r="AT56" s="127" t="s">
        <v>166</v>
      </c>
      <c r="AU56" s="127" t="s">
        <v>166</v>
      </c>
      <c r="AV56" s="127" t="s">
        <v>166</v>
      </c>
      <c r="AW56" s="127" t="s">
        <v>166</v>
      </c>
      <c r="AX56" s="127" t="s">
        <v>166</v>
      </c>
      <c r="AY56" s="127" t="s">
        <v>166</v>
      </c>
      <c r="AZ56" s="127" t="s">
        <v>166</v>
      </c>
      <c r="BA56" s="127" t="s">
        <v>166</v>
      </c>
    </row>
    <row r="57" spans="1:53" s="118" customFormat="1" hidden="1" outlineLevel="1">
      <c r="A57" s="116"/>
      <c r="B57" s="116"/>
      <c r="C57" s="100" t="s">
        <v>100</v>
      </c>
      <c r="D57" s="124">
        <v>9.5000000000000001E-2</v>
      </c>
      <c r="E57" s="124">
        <v>9.5000000000000001E-2</v>
      </c>
      <c r="F57" s="124">
        <v>9.5000000000000001E-2</v>
      </c>
      <c r="G57" s="124">
        <v>9.5000000000000001E-2</v>
      </c>
      <c r="H57" s="124">
        <v>9.5000000000000001E-2</v>
      </c>
      <c r="I57" s="124">
        <v>9.5000000000000001E-2</v>
      </c>
      <c r="J57" s="124">
        <v>9.5000000000000001E-2</v>
      </c>
      <c r="K57" s="124">
        <v>9.5000000000000001E-2</v>
      </c>
      <c r="L57" s="124">
        <v>9.5000000000000001E-2</v>
      </c>
      <c r="M57" s="124">
        <v>9.5000000000000001E-2</v>
      </c>
      <c r="N57" s="124">
        <v>9.5000000000000001E-2</v>
      </c>
      <c r="O57" s="124">
        <v>9.5000000000000001E-2</v>
      </c>
      <c r="P57" s="124">
        <v>9.5000000000000001E-2</v>
      </c>
      <c r="Q57" s="124">
        <v>9.5000000000000001E-2</v>
      </c>
      <c r="R57" s="124">
        <v>9.5000000000000001E-2</v>
      </c>
      <c r="S57" s="124">
        <v>9.5000000000000001E-2</v>
      </c>
      <c r="T57" s="124">
        <v>9.5000000000000001E-2</v>
      </c>
      <c r="U57" s="124">
        <v>9.5000000000000001E-2</v>
      </c>
      <c r="V57" s="124">
        <v>9.5000000000000001E-2</v>
      </c>
      <c r="W57" s="124">
        <v>9.5000000000000001E-2</v>
      </c>
      <c r="X57" s="124">
        <v>9.5000000000000001E-2</v>
      </c>
      <c r="Y57" s="124">
        <v>9.5000000000000001E-2</v>
      </c>
      <c r="Z57" s="124">
        <v>9.5000000000000001E-2</v>
      </c>
      <c r="AA57" s="124">
        <v>9.5000000000000001E-2</v>
      </c>
      <c r="AB57" s="124">
        <v>9.5000000000000001E-2</v>
      </c>
      <c r="AC57" s="124">
        <v>9.5000000000000001E-2</v>
      </c>
      <c r="AD57" s="124">
        <v>9.5000000000000001E-2</v>
      </c>
      <c r="AE57" s="124">
        <v>9.5000000000000001E-2</v>
      </c>
      <c r="AF57" s="124">
        <v>9.5000000000000001E-2</v>
      </c>
      <c r="AG57" s="124">
        <v>9.5000000000000001E-2</v>
      </c>
      <c r="AH57" s="124">
        <v>9.5000000000000001E-2</v>
      </c>
      <c r="AI57" s="124">
        <v>9.5000000000000001E-2</v>
      </c>
      <c r="AJ57" s="124">
        <v>9.5000000000000001E-2</v>
      </c>
      <c r="AK57" s="124">
        <v>9.5000000000000001E-2</v>
      </c>
      <c r="AL57" s="124">
        <v>9.5000000000000001E-2</v>
      </c>
      <c r="AM57" s="124">
        <v>9.5000000000000001E-2</v>
      </c>
      <c r="AN57" s="124">
        <v>9.5000000000000001E-2</v>
      </c>
      <c r="AO57" s="124">
        <v>9.5000000000000001E-2</v>
      </c>
      <c r="AP57" s="124">
        <v>9.5000000000000001E-2</v>
      </c>
      <c r="AQ57" s="124">
        <v>9.5000000000000001E-2</v>
      </c>
      <c r="AR57" s="124">
        <v>9.5000000000000001E-2</v>
      </c>
      <c r="AS57" s="124">
        <v>9.5000000000000001E-2</v>
      </c>
      <c r="AT57" s="124">
        <v>9.5000000000000001E-2</v>
      </c>
      <c r="AU57" s="124">
        <v>9.5000000000000001E-2</v>
      </c>
      <c r="AV57" s="124">
        <v>9.5000000000000001E-2</v>
      </c>
      <c r="AW57" s="124">
        <v>9.5000000000000001E-2</v>
      </c>
      <c r="AX57" s="124">
        <v>9.5000000000000001E-2</v>
      </c>
      <c r="AY57" s="124">
        <v>9.5000000000000001E-2</v>
      </c>
      <c r="AZ57" s="124">
        <v>9.5000000000000001E-2</v>
      </c>
      <c r="BA57" s="124">
        <v>9.5000000000000001E-2</v>
      </c>
    </row>
    <row r="58" spans="1:53" collapsed="1">
      <c r="A58" s="28" t="s">
        <v>174</v>
      </c>
      <c r="B58" s="28" t="s">
        <v>151</v>
      </c>
      <c r="C58" s="92" t="s">
        <v>101</v>
      </c>
      <c r="D58" s="29">
        <f>INDEX(Prime_risque_cofi,MATCH($C$58,$C$59:$C$60,0),D1+1)</f>
        <v>0.02</v>
      </c>
      <c r="E58" s="29">
        <f>INDEX(Prime_risque_cofi,MATCH($C$58,$C$59:$C$60,0),E1+1)</f>
        <v>0.02</v>
      </c>
      <c r="F58" s="29">
        <f>INDEX(Prime_risque_cofi,MATCH($C$58,$C$59:$C$60,0),F1+1)</f>
        <v>0.02</v>
      </c>
      <c r="G58" s="29">
        <f>INDEX(Prime_risque_cofi,MATCH($C$58,$C$59:$C$60,0),G1+1)</f>
        <v>0.02</v>
      </c>
      <c r="H58" s="29">
        <f>INDEX(Prime_risque_cofi,MATCH($C$58,$C$59:$C$60,0),H1+1)</f>
        <v>0.02</v>
      </c>
      <c r="I58" s="29">
        <f>INDEX(Prime_risque_cofi,MATCH($C$58,$C$59:$C$60,0),I1+1)</f>
        <v>0.02</v>
      </c>
      <c r="J58" s="29">
        <f>INDEX(Prime_risque_cofi,MATCH($C$58,$C$59:$C$60,0),J1+1)</f>
        <v>0.02</v>
      </c>
      <c r="K58" s="29">
        <f>INDEX(Prime_risque_cofi,MATCH($C$58,$C$59:$C$60,0),K1+1)</f>
        <v>0.02</v>
      </c>
      <c r="L58" s="29">
        <f>INDEX(Prime_risque_cofi,MATCH($C$58,$C$59:$C$60,0),L1+1)</f>
        <v>0.02</v>
      </c>
      <c r="M58" s="29">
        <f>INDEX(Prime_risque_cofi,MATCH($C$58,$C$59:$C$60,0),M1+1)</f>
        <v>0.02</v>
      </c>
      <c r="N58" s="29">
        <f>INDEX(Prime_risque_cofi,MATCH($C$58,$C$59:$C$60,0),N1+1)</f>
        <v>0.02</v>
      </c>
      <c r="O58" s="29">
        <f>INDEX(Prime_risque_cofi,MATCH($C$58,$C$59:$C$60,0),O1+1)</f>
        <v>0.02</v>
      </c>
      <c r="P58" s="29">
        <f>INDEX(Prime_risque_cofi,MATCH($C$58,$C$59:$C$60,0),P1+1)</f>
        <v>0.02</v>
      </c>
      <c r="Q58" s="29">
        <f>INDEX(Prime_risque_cofi,MATCH($C$58,$C$59:$C$60,0),Q1+1)</f>
        <v>0.02</v>
      </c>
      <c r="R58" s="29">
        <f>INDEX(Prime_risque_cofi,MATCH($C$58,$C$59:$C$60,0),R1+1)</f>
        <v>0.02</v>
      </c>
      <c r="S58" s="29">
        <f>INDEX(Prime_risque_cofi,MATCH($C$58,$C$59:$C$60,0),S1+1)</f>
        <v>0.02</v>
      </c>
      <c r="T58" s="29">
        <f>INDEX(Prime_risque_cofi,MATCH($C$58,$C$59:$C$60,0),T1+1)</f>
        <v>0.02</v>
      </c>
      <c r="U58" s="29">
        <f>INDEX(Prime_risque_cofi,MATCH($C$58,$C$59:$C$60,0),U1+1)</f>
        <v>0.02</v>
      </c>
      <c r="V58" s="29">
        <f>INDEX(Prime_risque_cofi,MATCH($C$58,$C$59:$C$60,0),V1+1)</f>
        <v>0.02</v>
      </c>
      <c r="W58" s="29">
        <f>INDEX(Prime_risque_cofi,MATCH($C$58,$C$59:$C$60,0),W1+1)</f>
        <v>0.02</v>
      </c>
      <c r="X58" s="29">
        <f>INDEX(Prime_risque_cofi,MATCH($C$58,$C$59:$C$60,0),X1+1)</f>
        <v>0.02</v>
      </c>
      <c r="Y58" s="29">
        <f>INDEX(Prime_risque_cofi,MATCH($C$58,$C$59:$C$60,0),Y1+1)</f>
        <v>0.02</v>
      </c>
      <c r="Z58" s="29">
        <f>INDEX(Prime_risque_cofi,MATCH($C$58,$C$59:$C$60,0),Z1+1)</f>
        <v>0.02</v>
      </c>
      <c r="AA58" s="29">
        <f>INDEX(Prime_risque_cofi,MATCH($C$58,$C$59:$C$60,0),AA1+1)</f>
        <v>0.02</v>
      </c>
      <c r="AB58" s="29">
        <f>INDEX(Prime_risque_cofi,MATCH($C$58,$C$59:$C$60,0),AB1+1)</f>
        <v>0.02</v>
      </c>
      <c r="AC58" s="29">
        <f>INDEX(Prime_risque_cofi,MATCH($C$58,$C$59:$C$60,0),AC1+1)</f>
        <v>0.02</v>
      </c>
      <c r="AD58" s="29">
        <f>INDEX(Prime_risque_cofi,MATCH($C$58,$C$59:$C$60,0),AD1+1)</f>
        <v>0.02</v>
      </c>
      <c r="AE58" s="29">
        <f>INDEX(Prime_risque_cofi,MATCH($C$58,$C$59:$C$60,0),AE1+1)</f>
        <v>0.02</v>
      </c>
      <c r="AF58" s="29">
        <f>INDEX(Prime_risque_cofi,MATCH($C$58,$C$59:$C$60,0),AF1+1)</f>
        <v>0.02</v>
      </c>
      <c r="AG58" s="29">
        <f>INDEX(Prime_risque_cofi,MATCH($C$58,$C$59:$C$60,0),AG1+1)</f>
        <v>0.02</v>
      </c>
      <c r="AH58" s="29">
        <f>INDEX(Prime_risque_cofi,MATCH($C$58,$C$59:$C$60,0),AH1+1)</f>
        <v>0.02</v>
      </c>
      <c r="AI58" s="29">
        <f>INDEX(Prime_risque_cofi,MATCH($C$58,$C$59:$C$60,0),AI1+1)</f>
        <v>0.02</v>
      </c>
      <c r="AJ58" s="29">
        <f>INDEX(Prime_risque_cofi,MATCH($C$58,$C$59:$C$60,0),AJ1+1)</f>
        <v>0.02</v>
      </c>
      <c r="AK58" s="29">
        <f>INDEX(Prime_risque_cofi,MATCH($C$58,$C$59:$C$60,0),AK1+1)</f>
        <v>0.02</v>
      </c>
      <c r="AL58" s="29">
        <f>INDEX(Prime_risque_cofi,MATCH($C$58,$C$59:$C$60,0),AL1+1)</f>
        <v>0.02</v>
      </c>
      <c r="AM58" s="29">
        <f>INDEX(Prime_risque_cofi,MATCH($C$58,$C$59:$C$60,0),AM1+1)</f>
        <v>0.02</v>
      </c>
      <c r="AN58" s="29">
        <f>INDEX(Prime_risque_cofi,MATCH($C$58,$C$59:$C$60,0),AN1+1)</f>
        <v>0.02</v>
      </c>
      <c r="AO58" s="29">
        <f>INDEX(Prime_risque_cofi,MATCH($C$58,$C$59:$C$60,0),AO1+1)</f>
        <v>0.02</v>
      </c>
      <c r="AP58" s="29">
        <f>INDEX(Prime_risque_cofi,MATCH($C$58,$C$59:$C$60,0),AP1+1)</f>
        <v>0.02</v>
      </c>
      <c r="AQ58" s="29">
        <f>INDEX(Prime_risque_cofi,MATCH($C$58,$C$59:$C$60,0),AQ1+1)</f>
        <v>0.02</v>
      </c>
      <c r="AR58" s="29">
        <f>INDEX(Prime_risque_cofi,MATCH($C$58,$C$59:$C$60,0),AR1+1)</f>
        <v>0.02</v>
      </c>
      <c r="AS58" s="29">
        <f>INDEX(Prime_risque_cofi,MATCH($C$58,$C$59:$C$60,0),AS1+1)</f>
        <v>0.02</v>
      </c>
      <c r="AT58" s="29">
        <f>INDEX(Prime_risque_cofi,MATCH($C$58,$C$59:$C$60,0),AT1+1)</f>
        <v>0.02</v>
      </c>
      <c r="AU58" s="29">
        <f>INDEX(Prime_risque_cofi,MATCH($C$58,$C$59:$C$60,0),AU1+1)</f>
        <v>0.02</v>
      </c>
      <c r="AV58" s="29">
        <f>INDEX(Prime_risque_cofi,MATCH($C$58,$C$59:$C$60,0),AV1+1)</f>
        <v>0.02</v>
      </c>
      <c r="AW58" s="29">
        <f>INDEX(Prime_risque_cofi,MATCH($C$58,$C$59:$C$60,0),AW1+1)</f>
        <v>0.02</v>
      </c>
      <c r="AX58" s="29">
        <f>INDEX(Prime_risque_cofi,MATCH($C$58,$C$59:$C$60,0),AX1+1)</f>
        <v>0.02</v>
      </c>
      <c r="AY58" s="29">
        <f>INDEX(Prime_risque_cofi,MATCH($C$58,$C$59:$C$60,0),AY1+1)</f>
        <v>0.02</v>
      </c>
      <c r="AZ58" s="29">
        <f>INDEX(Prime_risque_cofi,MATCH($C$58,$C$59:$C$60,0),AZ1+1)</f>
        <v>0.02</v>
      </c>
      <c r="BA58" s="29">
        <f>INDEX(Prime_risque_cofi,MATCH($C$58,$C$59:$C$60,0),BA1+1)</f>
        <v>0.02</v>
      </c>
    </row>
    <row r="59" spans="1:53" s="28" customFormat="1" hidden="1" outlineLevel="1">
      <c r="C59" s="33" t="s">
        <v>184</v>
      </c>
      <c r="D59" s="127" t="s">
        <v>166</v>
      </c>
      <c r="E59" s="127" t="s">
        <v>166</v>
      </c>
      <c r="F59" s="127" t="s">
        <v>166</v>
      </c>
      <c r="G59" s="127" t="s">
        <v>166</v>
      </c>
      <c r="H59" s="127" t="s">
        <v>166</v>
      </c>
      <c r="I59" s="127" t="s">
        <v>166</v>
      </c>
      <c r="J59" s="127" t="s">
        <v>166</v>
      </c>
      <c r="K59" s="127" t="s">
        <v>166</v>
      </c>
      <c r="L59" s="127" t="s">
        <v>166</v>
      </c>
      <c r="M59" s="127" t="s">
        <v>166</v>
      </c>
      <c r="N59" s="127" t="s">
        <v>166</v>
      </c>
      <c r="O59" s="127" t="s">
        <v>166</v>
      </c>
      <c r="P59" s="127" t="s">
        <v>166</v>
      </c>
      <c r="Q59" s="127" t="s">
        <v>166</v>
      </c>
      <c r="R59" s="127" t="s">
        <v>166</v>
      </c>
      <c r="S59" s="127" t="s">
        <v>166</v>
      </c>
      <c r="T59" s="127" t="s">
        <v>166</v>
      </c>
      <c r="U59" s="127" t="s">
        <v>166</v>
      </c>
      <c r="V59" s="127" t="s">
        <v>166</v>
      </c>
      <c r="W59" s="127" t="s">
        <v>166</v>
      </c>
      <c r="X59" s="127" t="s">
        <v>166</v>
      </c>
      <c r="Y59" s="127" t="s">
        <v>166</v>
      </c>
      <c r="Z59" s="127" t="s">
        <v>166</v>
      </c>
      <c r="AA59" s="127" t="s">
        <v>166</v>
      </c>
      <c r="AB59" s="127" t="s">
        <v>166</v>
      </c>
      <c r="AC59" s="127" t="s">
        <v>166</v>
      </c>
      <c r="AD59" s="127" t="s">
        <v>166</v>
      </c>
      <c r="AE59" s="127" t="s">
        <v>166</v>
      </c>
      <c r="AF59" s="127" t="s">
        <v>166</v>
      </c>
      <c r="AG59" s="127" t="s">
        <v>166</v>
      </c>
      <c r="AH59" s="127" t="s">
        <v>166</v>
      </c>
      <c r="AI59" s="127" t="s">
        <v>166</v>
      </c>
      <c r="AJ59" s="127" t="s">
        <v>166</v>
      </c>
      <c r="AK59" s="127" t="s">
        <v>166</v>
      </c>
      <c r="AL59" s="127" t="s">
        <v>166</v>
      </c>
      <c r="AM59" s="127" t="s">
        <v>166</v>
      </c>
      <c r="AN59" s="127" t="s">
        <v>166</v>
      </c>
      <c r="AO59" s="127" t="s">
        <v>166</v>
      </c>
      <c r="AP59" s="127" t="s">
        <v>166</v>
      </c>
      <c r="AQ59" s="127" t="s">
        <v>166</v>
      </c>
      <c r="AR59" s="127" t="s">
        <v>166</v>
      </c>
      <c r="AS59" s="127" t="s">
        <v>166</v>
      </c>
      <c r="AT59" s="127" t="s">
        <v>166</v>
      </c>
      <c r="AU59" s="127" t="s">
        <v>166</v>
      </c>
      <c r="AV59" s="127" t="s">
        <v>166</v>
      </c>
      <c r="AW59" s="127" t="s">
        <v>166</v>
      </c>
      <c r="AX59" s="127" t="s">
        <v>166</v>
      </c>
      <c r="AY59" s="127" t="s">
        <v>166</v>
      </c>
      <c r="AZ59" s="127" t="s">
        <v>166</v>
      </c>
      <c r="BA59" s="127" t="s">
        <v>166</v>
      </c>
    </row>
    <row r="60" spans="1:53" s="116" customFormat="1" hidden="1" outlineLevel="1">
      <c r="C60" s="100" t="s">
        <v>101</v>
      </c>
      <c r="D60" s="117">
        <v>0.02</v>
      </c>
      <c r="E60" s="117">
        <v>0.02</v>
      </c>
      <c r="F60" s="117">
        <v>0.02</v>
      </c>
      <c r="G60" s="117">
        <v>0.02</v>
      </c>
      <c r="H60" s="117">
        <v>0.02</v>
      </c>
      <c r="I60" s="117">
        <v>0.02</v>
      </c>
      <c r="J60" s="117">
        <v>0.02</v>
      </c>
      <c r="K60" s="117">
        <v>0.02</v>
      </c>
      <c r="L60" s="117">
        <v>0.02</v>
      </c>
      <c r="M60" s="117">
        <v>0.02</v>
      </c>
      <c r="N60" s="117">
        <v>0.02</v>
      </c>
      <c r="O60" s="117">
        <v>0.02</v>
      </c>
      <c r="P60" s="117">
        <v>0.02</v>
      </c>
      <c r="Q60" s="117">
        <v>0.02</v>
      </c>
      <c r="R60" s="117">
        <v>0.02</v>
      </c>
      <c r="S60" s="117">
        <v>0.02</v>
      </c>
      <c r="T60" s="117">
        <v>0.02</v>
      </c>
      <c r="U60" s="117">
        <v>0.02</v>
      </c>
      <c r="V60" s="117">
        <v>0.02</v>
      </c>
      <c r="W60" s="117">
        <v>0.02</v>
      </c>
      <c r="X60" s="117">
        <v>0.02</v>
      </c>
      <c r="Y60" s="117">
        <v>0.02</v>
      </c>
      <c r="Z60" s="117">
        <v>0.02</v>
      </c>
      <c r="AA60" s="117">
        <v>0.02</v>
      </c>
      <c r="AB60" s="117">
        <v>0.02</v>
      </c>
      <c r="AC60" s="117">
        <v>0.02</v>
      </c>
      <c r="AD60" s="117">
        <v>0.02</v>
      </c>
      <c r="AE60" s="117">
        <v>0.02</v>
      </c>
      <c r="AF60" s="117">
        <v>0.02</v>
      </c>
      <c r="AG60" s="117">
        <v>0.02</v>
      </c>
      <c r="AH60" s="117">
        <v>0.02</v>
      </c>
      <c r="AI60" s="117">
        <v>0.02</v>
      </c>
      <c r="AJ60" s="117">
        <v>0.02</v>
      </c>
      <c r="AK60" s="117">
        <v>0.02</v>
      </c>
      <c r="AL60" s="117">
        <v>0.02</v>
      </c>
      <c r="AM60" s="117">
        <v>0.02</v>
      </c>
      <c r="AN60" s="117">
        <v>0.02</v>
      </c>
      <c r="AO60" s="117">
        <v>0.02</v>
      </c>
      <c r="AP60" s="117">
        <v>0.02</v>
      </c>
      <c r="AQ60" s="117">
        <v>0.02</v>
      </c>
      <c r="AR60" s="117">
        <v>0.02</v>
      </c>
      <c r="AS60" s="117">
        <v>0.02</v>
      </c>
      <c r="AT60" s="117">
        <v>0.02</v>
      </c>
      <c r="AU60" s="117">
        <v>0.02</v>
      </c>
      <c r="AV60" s="117">
        <v>0.02</v>
      </c>
      <c r="AW60" s="117">
        <v>0.02</v>
      </c>
      <c r="AX60" s="117">
        <v>0.02</v>
      </c>
      <c r="AY60" s="117">
        <v>0.02</v>
      </c>
      <c r="AZ60" s="117">
        <v>0.02</v>
      </c>
      <c r="BA60" s="117">
        <v>0.02</v>
      </c>
    </row>
    <row r="61" spans="1:53" s="50" customFormat="1" collapsed="1">
      <c r="A61" s="49" t="s">
        <v>2</v>
      </c>
      <c r="B61" s="28" t="s">
        <v>151</v>
      </c>
      <c r="C61" s="94" t="s">
        <v>102</v>
      </c>
      <c r="D61" s="29">
        <f>INDEX(Inflation,MATCH($C$61,$C$62:$C$63,0),D1+1)</f>
        <v>1.2999999999999999E-2</v>
      </c>
      <c r="E61" s="29">
        <f>INDEX(Inflation,MATCH($C$61,$C$62:$C$63,0),E1+1)</f>
        <v>1.2999999999999999E-2</v>
      </c>
      <c r="F61" s="29">
        <f>INDEX(Inflation,MATCH($C$61,$C$62:$C$63,0),F1+1)</f>
        <v>1.2999999999999999E-2</v>
      </c>
      <c r="G61" s="29">
        <f>INDEX(Inflation,MATCH($C$61,$C$62:$C$63,0),G1+1)</f>
        <v>1.2999999999999999E-2</v>
      </c>
      <c r="H61" s="29">
        <f>INDEX(Inflation,MATCH($C$61,$C$62:$C$63,0),H1+1)</f>
        <v>1.2999999999999999E-2</v>
      </c>
      <c r="I61" s="29">
        <f>INDEX(Inflation,MATCH($C$61,$C$62:$C$63,0),I1+1)</f>
        <v>1.2999999999999999E-2</v>
      </c>
      <c r="J61" s="29">
        <f>INDEX(Inflation,MATCH($C$61,$C$62:$C$63,0),J1+1)</f>
        <v>1.2999999999999999E-2</v>
      </c>
      <c r="K61" s="29">
        <f>INDEX(Inflation,MATCH($C$61,$C$62:$C$63,0),K1+1)</f>
        <v>1.2999999999999999E-2</v>
      </c>
      <c r="L61" s="29">
        <f>INDEX(Inflation,MATCH($C$61,$C$62:$C$63,0),L1+1)</f>
        <v>1.2999999999999999E-2</v>
      </c>
      <c r="M61" s="29">
        <f>INDEX(Inflation,MATCH($C$61,$C$62:$C$63,0),M1+1)</f>
        <v>1.2999999999999999E-2</v>
      </c>
      <c r="N61" s="29">
        <f>INDEX(Inflation,MATCH($C$61,$C$62:$C$63,0),N1+1)</f>
        <v>1.2999999999999999E-2</v>
      </c>
      <c r="O61" s="29">
        <f>INDEX(Inflation,MATCH($C$61,$C$62:$C$63,0),O1+1)</f>
        <v>1.2999999999999999E-2</v>
      </c>
      <c r="P61" s="29">
        <f>INDEX(Inflation,MATCH($C$61,$C$62:$C$63,0),P1+1)</f>
        <v>1.2999999999999999E-2</v>
      </c>
      <c r="Q61" s="29">
        <f>INDEX(Inflation,MATCH($C$61,$C$62:$C$63,0),Q1+1)</f>
        <v>1.2999999999999999E-2</v>
      </c>
      <c r="R61" s="29">
        <f>INDEX(Inflation,MATCH($C$61,$C$62:$C$63,0),R1+1)</f>
        <v>1.2999999999999999E-2</v>
      </c>
      <c r="S61" s="29">
        <f>INDEX(Inflation,MATCH($C$61,$C$62:$C$63,0),S1+1)</f>
        <v>1.2999999999999999E-2</v>
      </c>
      <c r="T61" s="29">
        <f>INDEX(Inflation,MATCH($C$61,$C$62:$C$63,0),T1+1)</f>
        <v>1.2999999999999999E-2</v>
      </c>
      <c r="U61" s="29">
        <f>INDEX(Inflation,MATCH($C$61,$C$62:$C$63,0),U1+1)</f>
        <v>1.2999999999999999E-2</v>
      </c>
      <c r="V61" s="29">
        <f>INDEX(Inflation,MATCH($C$61,$C$62:$C$63,0),V1+1)</f>
        <v>1.2999999999999999E-2</v>
      </c>
      <c r="W61" s="29">
        <f>INDEX(Inflation,MATCH($C$61,$C$62:$C$63,0),W1+1)</f>
        <v>1.2999999999999999E-2</v>
      </c>
      <c r="X61" s="29">
        <f>INDEX(Inflation,MATCH($C$61,$C$62:$C$63,0),X1+1)</f>
        <v>1.2999999999999999E-2</v>
      </c>
      <c r="Y61" s="29">
        <f>INDEX(Inflation,MATCH($C$61,$C$62:$C$63,0),Y1+1)</f>
        <v>1.2999999999999999E-2</v>
      </c>
      <c r="Z61" s="29">
        <f>INDEX(Inflation,MATCH($C$61,$C$62:$C$63,0),Z1+1)</f>
        <v>1.2999999999999999E-2</v>
      </c>
      <c r="AA61" s="29">
        <f>INDEX(Inflation,MATCH($C$61,$C$62:$C$63,0),AA1+1)</f>
        <v>1.2999999999999999E-2</v>
      </c>
      <c r="AB61" s="29">
        <f>INDEX(Inflation,MATCH($C$61,$C$62:$C$63,0),AB1+1)</f>
        <v>1.2999999999999999E-2</v>
      </c>
      <c r="AC61" s="29">
        <f>INDEX(Inflation,MATCH($C$61,$C$62:$C$63,0),AC1+1)</f>
        <v>1.2999999999999999E-2</v>
      </c>
      <c r="AD61" s="29">
        <f>INDEX(Inflation,MATCH($C$61,$C$62:$C$63,0),AD1+1)</f>
        <v>1.2999999999999999E-2</v>
      </c>
      <c r="AE61" s="29">
        <f>INDEX(Inflation,MATCH($C$61,$C$62:$C$63,0),AE1+1)</f>
        <v>1.2999999999999999E-2</v>
      </c>
      <c r="AF61" s="29">
        <f>INDEX(Inflation,MATCH($C$61,$C$62:$C$63,0),AF1+1)</f>
        <v>1.2999999999999999E-2</v>
      </c>
      <c r="AG61" s="29">
        <f>INDEX(Inflation,MATCH($C$61,$C$62:$C$63,0),AG1+1)</f>
        <v>1.2999999999999999E-2</v>
      </c>
      <c r="AH61" s="29">
        <f>INDEX(Inflation,MATCH($C$61,$C$62:$C$63,0),AH1+1)</f>
        <v>1.2999999999999999E-2</v>
      </c>
      <c r="AI61" s="29">
        <f>INDEX(Inflation,MATCH($C$61,$C$62:$C$63,0),AI1+1)</f>
        <v>1.2999999999999999E-2</v>
      </c>
      <c r="AJ61" s="29">
        <f>INDEX(Inflation,MATCH($C$61,$C$62:$C$63,0),AJ1+1)</f>
        <v>1.2999999999999999E-2</v>
      </c>
      <c r="AK61" s="29">
        <f>INDEX(Inflation,MATCH($C$61,$C$62:$C$63,0),AK1+1)</f>
        <v>1.2999999999999999E-2</v>
      </c>
      <c r="AL61" s="29">
        <f>INDEX(Inflation,MATCH($C$61,$C$62:$C$63,0),AL1+1)</f>
        <v>1.2999999999999999E-2</v>
      </c>
      <c r="AM61" s="29">
        <f>INDEX(Inflation,MATCH($C$61,$C$62:$C$63,0),AM1+1)</f>
        <v>1.2999999999999999E-2</v>
      </c>
      <c r="AN61" s="29">
        <f>INDEX(Inflation,MATCH($C$61,$C$62:$C$63,0),AN1+1)</f>
        <v>1.2999999999999999E-2</v>
      </c>
      <c r="AO61" s="29">
        <f>INDEX(Inflation,MATCH($C$61,$C$62:$C$63,0),AO1+1)</f>
        <v>1.2999999999999999E-2</v>
      </c>
      <c r="AP61" s="29">
        <f>INDEX(Inflation,MATCH($C$61,$C$62:$C$63,0),AP1+1)</f>
        <v>1.2999999999999999E-2</v>
      </c>
      <c r="AQ61" s="29">
        <f>INDEX(Inflation,MATCH($C$61,$C$62:$C$63,0),AQ1+1)</f>
        <v>1.2999999999999999E-2</v>
      </c>
      <c r="AR61" s="29">
        <f>INDEX(Inflation,MATCH($C$61,$C$62:$C$63,0),AR1+1)</f>
        <v>1.2999999999999999E-2</v>
      </c>
      <c r="AS61" s="29">
        <f>INDEX(Inflation,MATCH($C$61,$C$62:$C$63,0),AS1+1)</f>
        <v>1.2999999999999999E-2</v>
      </c>
      <c r="AT61" s="29">
        <f>INDEX(Inflation,MATCH($C$61,$C$62:$C$63,0),AT1+1)</f>
        <v>1.2999999999999999E-2</v>
      </c>
      <c r="AU61" s="29">
        <f>INDEX(Inflation,MATCH($C$61,$C$62:$C$63,0),AU1+1)</f>
        <v>1.2999999999999999E-2</v>
      </c>
      <c r="AV61" s="29">
        <f>INDEX(Inflation,MATCH($C$61,$C$62:$C$63,0),AV1+1)</f>
        <v>1.2999999999999999E-2</v>
      </c>
      <c r="AW61" s="29">
        <f>INDEX(Inflation,MATCH($C$61,$C$62:$C$63,0),AW1+1)</f>
        <v>1.2999999999999999E-2</v>
      </c>
      <c r="AX61" s="29">
        <f>INDEX(Inflation,MATCH($C$61,$C$62:$C$63,0),AX1+1)</f>
        <v>1.2999999999999999E-2</v>
      </c>
      <c r="AY61" s="29">
        <f>INDEX(Inflation,MATCH($C$61,$C$62:$C$63,0),AY1+1)</f>
        <v>1.2999999999999999E-2</v>
      </c>
      <c r="AZ61" s="29">
        <f>INDEX(Inflation,MATCH($C$61,$C$62:$C$63,0),AZ1+1)</f>
        <v>1.2999999999999999E-2</v>
      </c>
      <c r="BA61" s="29">
        <f>INDEX(Inflation,MATCH($C$61,$C$62:$C$63,0),BA1+1)</f>
        <v>1.2999999999999999E-2</v>
      </c>
    </row>
    <row r="62" spans="1:53" s="50" customFormat="1" hidden="1" outlineLevel="1">
      <c r="A62" s="49"/>
      <c r="B62" s="49"/>
      <c r="C62" s="33" t="s">
        <v>184</v>
      </c>
      <c r="D62" s="127" t="s">
        <v>166</v>
      </c>
      <c r="E62" s="127" t="s">
        <v>166</v>
      </c>
      <c r="F62" s="127" t="s">
        <v>166</v>
      </c>
      <c r="G62" s="127" t="s">
        <v>166</v>
      </c>
      <c r="H62" s="127" t="s">
        <v>166</v>
      </c>
      <c r="I62" s="127" t="s">
        <v>166</v>
      </c>
      <c r="J62" s="127" t="s">
        <v>166</v>
      </c>
      <c r="K62" s="127" t="s">
        <v>166</v>
      </c>
      <c r="L62" s="127" t="s">
        <v>166</v>
      </c>
      <c r="M62" s="127" t="s">
        <v>166</v>
      </c>
      <c r="N62" s="127" t="s">
        <v>166</v>
      </c>
      <c r="O62" s="127" t="s">
        <v>166</v>
      </c>
      <c r="P62" s="127" t="s">
        <v>166</v>
      </c>
      <c r="Q62" s="127" t="s">
        <v>166</v>
      </c>
      <c r="R62" s="127" t="s">
        <v>166</v>
      </c>
      <c r="S62" s="127" t="s">
        <v>166</v>
      </c>
      <c r="T62" s="127" t="s">
        <v>166</v>
      </c>
      <c r="U62" s="127" t="s">
        <v>166</v>
      </c>
      <c r="V62" s="127" t="s">
        <v>166</v>
      </c>
      <c r="W62" s="127" t="s">
        <v>166</v>
      </c>
      <c r="X62" s="127" t="s">
        <v>166</v>
      </c>
      <c r="Y62" s="127" t="s">
        <v>166</v>
      </c>
      <c r="Z62" s="127" t="s">
        <v>166</v>
      </c>
      <c r="AA62" s="127" t="s">
        <v>166</v>
      </c>
      <c r="AB62" s="127" t="s">
        <v>166</v>
      </c>
      <c r="AC62" s="127" t="s">
        <v>166</v>
      </c>
      <c r="AD62" s="127" t="s">
        <v>166</v>
      </c>
      <c r="AE62" s="127" t="s">
        <v>166</v>
      </c>
      <c r="AF62" s="127" t="s">
        <v>166</v>
      </c>
      <c r="AG62" s="127" t="s">
        <v>166</v>
      </c>
      <c r="AH62" s="127" t="s">
        <v>166</v>
      </c>
      <c r="AI62" s="127" t="s">
        <v>166</v>
      </c>
      <c r="AJ62" s="127" t="s">
        <v>166</v>
      </c>
      <c r="AK62" s="127" t="s">
        <v>166</v>
      </c>
      <c r="AL62" s="127" t="s">
        <v>166</v>
      </c>
      <c r="AM62" s="127" t="s">
        <v>166</v>
      </c>
      <c r="AN62" s="127" t="s">
        <v>166</v>
      </c>
      <c r="AO62" s="127" t="s">
        <v>166</v>
      </c>
      <c r="AP62" s="127" t="s">
        <v>166</v>
      </c>
      <c r="AQ62" s="127" t="s">
        <v>166</v>
      </c>
      <c r="AR62" s="127" t="s">
        <v>166</v>
      </c>
      <c r="AS62" s="127" t="s">
        <v>166</v>
      </c>
      <c r="AT62" s="127" t="s">
        <v>166</v>
      </c>
      <c r="AU62" s="127" t="s">
        <v>166</v>
      </c>
      <c r="AV62" s="127" t="s">
        <v>166</v>
      </c>
      <c r="AW62" s="127" t="s">
        <v>166</v>
      </c>
      <c r="AX62" s="127" t="s">
        <v>166</v>
      </c>
      <c r="AY62" s="127" t="s">
        <v>166</v>
      </c>
      <c r="AZ62" s="127" t="s">
        <v>166</v>
      </c>
      <c r="BA62" s="127" t="s">
        <v>166</v>
      </c>
    </row>
    <row r="63" spans="1:53" s="126" customFormat="1" hidden="1" outlineLevel="1">
      <c r="A63" s="125"/>
      <c r="B63" s="125"/>
      <c r="C63" s="123" t="s">
        <v>102</v>
      </c>
      <c r="D63" s="99">
        <v>1.2999999999999999E-2</v>
      </c>
      <c r="E63" s="99">
        <v>1.2999999999999999E-2</v>
      </c>
      <c r="F63" s="99">
        <v>1.2999999999999999E-2</v>
      </c>
      <c r="G63" s="99">
        <v>1.2999999999999999E-2</v>
      </c>
      <c r="H63" s="99">
        <v>1.2999999999999999E-2</v>
      </c>
      <c r="I63" s="99">
        <v>1.2999999999999999E-2</v>
      </c>
      <c r="J63" s="99">
        <v>1.2999999999999999E-2</v>
      </c>
      <c r="K63" s="99">
        <v>1.2999999999999999E-2</v>
      </c>
      <c r="L63" s="99">
        <v>1.2999999999999999E-2</v>
      </c>
      <c r="M63" s="99">
        <v>1.2999999999999999E-2</v>
      </c>
      <c r="N63" s="99">
        <v>1.2999999999999999E-2</v>
      </c>
      <c r="O63" s="99">
        <v>1.2999999999999999E-2</v>
      </c>
      <c r="P63" s="99">
        <v>1.2999999999999999E-2</v>
      </c>
      <c r="Q63" s="99">
        <v>1.2999999999999999E-2</v>
      </c>
      <c r="R63" s="99">
        <v>1.2999999999999999E-2</v>
      </c>
      <c r="S63" s="99">
        <v>1.2999999999999999E-2</v>
      </c>
      <c r="T63" s="99">
        <v>1.2999999999999999E-2</v>
      </c>
      <c r="U63" s="99">
        <v>1.2999999999999999E-2</v>
      </c>
      <c r="V63" s="99">
        <v>1.2999999999999999E-2</v>
      </c>
      <c r="W63" s="99">
        <v>1.2999999999999999E-2</v>
      </c>
      <c r="X63" s="99">
        <v>1.2999999999999999E-2</v>
      </c>
      <c r="Y63" s="99">
        <v>1.2999999999999999E-2</v>
      </c>
      <c r="Z63" s="99">
        <v>1.2999999999999999E-2</v>
      </c>
      <c r="AA63" s="99">
        <v>1.2999999999999999E-2</v>
      </c>
      <c r="AB63" s="99">
        <v>1.2999999999999999E-2</v>
      </c>
      <c r="AC63" s="99">
        <v>1.2999999999999999E-2</v>
      </c>
      <c r="AD63" s="99">
        <v>1.2999999999999999E-2</v>
      </c>
      <c r="AE63" s="99">
        <v>1.2999999999999999E-2</v>
      </c>
      <c r="AF63" s="99">
        <v>1.2999999999999999E-2</v>
      </c>
      <c r="AG63" s="99">
        <v>1.2999999999999999E-2</v>
      </c>
      <c r="AH63" s="99">
        <v>1.2999999999999999E-2</v>
      </c>
      <c r="AI63" s="99">
        <v>1.2999999999999999E-2</v>
      </c>
      <c r="AJ63" s="99">
        <v>1.2999999999999999E-2</v>
      </c>
      <c r="AK63" s="99">
        <v>1.2999999999999999E-2</v>
      </c>
      <c r="AL63" s="99">
        <v>1.2999999999999999E-2</v>
      </c>
      <c r="AM63" s="99">
        <v>1.2999999999999999E-2</v>
      </c>
      <c r="AN63" s="99">
        <v>1.2999999999999999E-2</v>
      </c>
      <c r="AO63" s="99">
        <v>1.2999999999999999E-2</v>
      </c>
      <c r="AP63" s="99">
        <v>1.2999999999999999E-2</v>
      </c>
      <c r="AQ63" s="99">
        <v>1.2999999999999999E-2</v>
      </c>
      <c r="AR63" s="99">
        <v>1.2999999999999999E-2</v>
      </c>
      <c r="AS63" s="99">
        <v>1.2999999999999999E-2</v>
      </c>
      <c r="AT63" s="99">
        <v>1.2999999999999999E-2</v>
      </c>
      <c r="AU63" s="99">
        <v>1.2999999999999999E-2</v>
      </c>
      <c r="AV63" s="99">
        <v>1.2999999999999999E-2</v>
      </c>
      <c r="AW63" s="99">
        <v>1.2999999999999999E-2</v>
      </c>
      <c r="AX63" s="99">
        <v>1.2999999999999999E-2</v>
      </c>
      <c r="AY63" s="99">
        <v>1.2999999999999999E-2</v>
      </c>
      <c r="AZ63" s="99">
        <v>1.2999999999999999E-2</v>
      </c>
      <c r="BA63" s="99">
        <v>1.2999999999999999E-2</v>
      </c>
    </row>
    <row r="64" spans="1:53" collapsed="1">
      <c r="A64" s="28" t="s">
        <v>173</v>
      </c>
      <c r="B64" s="28" t="s">
        <v>150</v>
      </c>
      <c r="C64" s="92" t="s">
        <v>101</v>
      </c>
      <c r="D64" s="21">
        <f>IF($C$4="Projet en zone RIP porté par une DSP en affermage ou un PPP","non pertinent",INDEX(Cout_programmée,MATCH($C$64,$C$65:$C$66,0),D1+1))</f>
        <v>140</v>
      </c>
      <c r="E64" s="221" t="str">
        <f>IF($C$4="Projet en zone RIP porté par une DSP concessive","Attention, cette case doit être renseignée avec les coûts nets de subvention","")</f>
        <v/>
      </c>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row>
    <row r="65" spans="1:53" hidden="1" outlineLevel="1">
      <c r="A65" s="28"/>
      <c r="B65" s="28"/>
      <c r="C65" s="33" t="s">
        <v>184</v>
      </c>
      <c r="D65" s="127" t="s">
        <v>166</v>
      </c>
      <c r="E65" s="221"/>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row>
    <row r="66" spans="1:53" s="118" customFormat="1" hidden="1" outlineLevel="1">
      <c r="A66" s="116"/>
      <c r="B66" s="116"/>
      <c r="C66" s="100" t="s">
        <v>101</v>
      </c>
      <c r="D66" s="119">
        <v>140</v>
      </c>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120"/>
      <c r="AU66" s="120"/>
      <c r="AV66" s="120"/>
      <c r="AW66" s="120"/>
      <c r="AX66" s="120"/>
      <c r="AY66" s="120"/>
      <c r="AZ66" s="120"/>
      <c r="BA66" s="120"/>
    </row>
    <row r="67" spans="1:53" collapsed="1">
      <c r="A67" s="28" t="s">
        <v>172</v>
      </c>
      <c r="B67" s="28" t="s">
        <v>150</v>
      </c>
      <c r="C67" s="92" t="s">
        <v>101</v>
      </c>
      <c r="D67" s="21">
        <f>IF($C$4="Projet en zone RIP porté par une DSP en affermage ou un PPP","non pertinent",INDEX(Cout_raccordable,MATCH($C$67,$C$68:$C$69,0),D1+1))</f>
        <v>360</v>
      </c>
      <c r="E67" s="221" t="str">
        <f>IF($C$4="Projet en zone RIP porté par une DSP concessive","Attention, cette case doit être renseignée avec les coûts nets de subvention","")</f>
        <v/>
      </c>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row>
    <row r="68" spans="1:53" hidden="1" outlineLevel="1">
      <c r="A68" s="28"/>
      <c r="B68" s="28"/>
      <c r="C68" s="33" t="s">
        <v>184</v>
      </c>
      <c r="D68" s="127" t="s">
        <v>166</v>
      </c>
      <c r="E68" s="221"/>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row>
    <row r="69" spans="1:53" s="118" customFormat="1" hidden="1" outlineLevel="1">
      <c r="A69" s="116"/>
      <c r="B69" s="116"/>
      <c r="C69" s="100" t="s">
        <v>101</v>
      </c>
      <c r="D69" s="119">
        <v>360</v>
      </c>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c r="AN69" s="120"/>
      <c r="AO69" s="120"/>
      <c r="AP69" s="120"/>
      <c r="AQ69" s="120"/>
      <c r="AR69" s="120"/>
      <c r="AS69" s="120"/>
      <c r="AT69" s="120"/>
      <c r="AU69" s="120"/>
      <c r="AV69" s="120"/>
      <c r="AW69" s="120"/>
      <c r="AX69" s="120"/>
      <c r="AY69" s="120"/>
      <c r="AZ69" s="120"/>
      <c r="BA69" s="120"/>
    </row>
    <row r="70" spans="1:53" collapsed="1">
      <c r="A70" s="28" t="s">
        <v>86</v>
      </c>
      <c r="B70" s="28" t="s">
        <v>151</v>
      </c>
      <c r="C70" s="133">
        <v>0.01</v>
      </c>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row>
    <row r="71" spans="1:53">
      <c r="A71" s="28" t="s">
        <v>171</v>
      </c>
      <c r="B71" s="28" t="s">
        <v>150</v>
      </c>
      <c r="C71" s="92" t="s">
        <v>104</v>
      </c>
      <c r="D71" s="21">
        <f>IF($C$4="Projet en zone RIP porté par une DSP en affermage ou un PPP","non pertinent",INDEX($C$72:$M$74,MATCH($C$71,$C$72:$C$74,0),D1+1))</f>
        <v>1070519.2573731178</v>
      </c>
      <c r="E71" s="21">
        <f>IF($C$4="Projet en zone RIP porté par une DSP en affermage ou un PPP","non pertinent",INDEX($C$72:$M$74,MATCH($C$71,$C$72:$C$74,0),E1+1))</f>
        <v>1756989.7311636298</v>
      </c>
      <c r="F71" s="21">
        <f>IF($C$4="Projet en zone RIP porté par une DSP en affermage ou un PPP","non pertinent",INDEX($C$72:$M$74,MATCH($C$71,$C$72:$C$74,0),F1+1))</f>
        <v>2047568.8020868455</v>
      </c>
      <c r="G71" s="21">
        <f>IF($C$4="Projet en zone RIP porté par une DSP en affermage ou un PPP","non pertinent",INDEX($C$72:$M$74,MATCH($C$71,$C$72:$C$74,0),G1+1))</f>
        <v>2205914.1227815617</v>
      </c>
      <c r="H71" s="21">
        <f>IF($C$4="Projet en zone RIP porté par une DSP en affermage ou un PPP","non pertinent",INDEX($C$72:$M$74,MATCH($C$71,$C$72:$C$74,0),H1+1))</f>
        <v>2088724.935008791</v>
      </c>
      <c r="I71" s="21">
        <f>IF($C$4="Projet en zone RIP porté par une DSP en affermage ou un PPP","non pertinent",INDEX($C$72:$M$74,MATCH($C$71,$C$72:$C$74,0),I1+1))</f>
        <v>1828330.559777695</v>
      </c>
      <c r="J71" s="21">
        <f>IF($C$4="Projet en zone RIP porté par une DSP en affermage ou un PPP","non pertinent",INDEX($C$72:$M$74,MATCH($C$71,$C$72:$C$74,0),J1+1))</f>
        <v>1278424.9837214807</v>
      </c>
      <c r="K71" s="21">
        <f>IF($C$4="Projet en zone RIP porté par une DSP en affermage ou un PPP","non pertinent",INDEX($C$72:$M$74,MATCH($C$71,$C$72:$C$74,0),K1+1))</f>
        <v>1147741.5409410626</v>
      </c>
      <c r="L71" s="21">
        <f>IF($C$4="Projet en zone RIP porté par une DSP en affermage ou un PPP","non pertinent",INDEX($C$72:$M$74,MATCH($C$71,$C$72:$C$74,0),L1+1))</f>
        <v>434707.10863142746</v>
      </c>
      <c r="M71" s="21">
        <f>IF($C$4="Projet en zone RIP porté par une DSP en affermage ou un PPP","non pertinent",INDEX($C$72:$M$74,MATCH($C$71,$C$72:$C$74,0),M1+1))</f>
        <v>0</v>
      </c>
      <c r="N71" s="47"/>
      <c r="O71" s="47"/>
      <c r="P71" s="47"/>
      <c r="Q71" s="47"/>
      <c r="R71" s="4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row>
    <row r="72" spans="1:53" s="51" customFormat="1" hidden="1" outlineLevel="1">
      <c r="A72" s="28"/>
      <c r="B72" s="28"/>
      <c r="C72" s="33" t="s">
        <v>184</v>
      </c>
      <c r="D72" s="127" t="s">
        <v>166</v>
      </c>
      <c r="E72" s="127" t="s">
        <v>166</v>
      </c>
      <c r="F72" s="127" t="s">
        <v>166</v>
      </c>
      <c r="G72" s="127" t="s">
        <v>166</v>
      </c>
      <c r="H72" s="127" t="s">
        <v>166</v>
      </c>
      <c r="I72" s="127" t="s">
        <v>166</v>
      </c>
      <c r="J72" s="127" t="s">
        <v>166</v>
      </c>
      <c r="K72" s="127" t="s">
        <v>166</v>
      </c>
      <c r="L72" s="127" t="s">
        <v>166</v>
      </c>
      <c r="M72" s="127" t="s">
        <v>166</v>
      </c>
      <c r="N72" s="47"/>
      <c r="O72" s="47"/>
      <c r="P72" s="47"/>
      <c r="Q72" s="47"/>
      <c r="R72" s="4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row>
    <row r="73" spans="1:53" s="128" customFormat="1" hidden="1" outlineLevel="1">
      <c r="A73" s="116"/>
      <c r="B73" s="116"/>
      <c r="C73" s="96" t="s">
        <v>103</v>
      </c>
      <c r="D73" s="119">
        <f>'Calcul hypotèses déploiement'!B20</f>
        <v>1120000</v>
      </c>
      <c r="E73" s="119">
        <f>'Calcul hypotèses déploiement'!C20</f>
        <v>1820000</v>
      </c>
      <c r="F73" s="119">
        <f>'Calcul hypotèses déploiement'!D20</f>
        <v>2100000</v>
      </c>
      <c r="G73" s="119">
        <f>'Calcul hypotèses déploiement'!E20</f>
        <v>2240000</v>
      </c>
      <c r="H73" s="119">
        <f>'Calcul hypotèses déploiement'!F20</f>
        <v>2100000</v>
      </c>
      <c r="I73" s="119">
        <f>'Calcul hypotèses déploiement'!G20</f>
        <v>1820000</v>
      </c>
      <c r="J73" s="119">
        <f>'Calcul hypotèses déploiement'!H20</f>
        <v>1260000</v>
      </c>
      <c r="K73" s="119">
        <f>'Calcul hypotèses déploiement'!I20</f>
        <v>1120000</v>
      </c>
      <c r="L73" s="119">
        <f>'Calcul hypotèses déploiement'!J20</f>
        <v>420000</v>
      </c>
      <c r="M73" s="119">
        <f>'Calcul hypotèses déploiement'!K20</f>
        <v>0</v>
      </c>
      <c r="N73" s="119"/>
      <c r="O73" s="119"/>
      <c r="P73" s="119"/>
      <c r="Q73" s="119"/>
      <c r="R73" s="119"/>
      <c r="S73" s="105"/>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AQ73" s="105"/>
      <c r="AR73" s="105"/>
      <c r="AS73" s="105"/>
      <c r="AT73" s="105"/>
      <c r="AU73" s="105"/>
      <c r="AV73" s="105"/>
      <c r="AW73" s="105"/>
      <c r="AX73" s="105"/>
      <c r="AY73" s="105"/>
      <c r="AZ73" s="105"/>
      <c r="BA73" s="105"/>
    </row>
    <row r="74" spans="1:53" s="128" customFormat="1" hidden="1" outlineLevel="1">
      <c r="A74" s="116"/>
      <c r="B74" s="116"/>
      <c r="C74" s="96" t="s">
        <v>104</v>
      </c>
      <c r="D74" s="119">
        <f>'Calcul hypotèses déploiement'!B28</f>
        <v>1070519.2573731178</v>
      </c>
      <c r="E74" s="119">
        <f>'Calcul hypotèses déploiement'!C28</f>
        <v>1756989.7311636298</v>
      </c>
      <c r="F74" s="119">
        <f>'Calcul hypotèses déploiement'!D28</f>
        <v>2047568.8020868455</v>
      </c>
      <c r="G74" s="119">
        <f>'Calcul hypotèses déploiement'!E28</f>
        <v>2205914.1227815617</v>
      </c>
      <c r="H74" s="119">
        <f>'Calcul hypotèses déploiement'!F28</f>
        <v>2088724.935008791</v>
      </c>
      <c r="I74" s="119">
        <f>'Calcul hypotèses déploiement'!G28</f>
        <v>1828330.559777695</v>
      </c>
      <c r="J74" s="119">
        <f>'Calcul hypotèses déploiement'!H28</f>
        <v>1278424.9837214807</v>
      </c>
      <c r="K74" s="119">
        <f>'Calcul hypotèses déploiement'!I28</f>
        <v>1147741.5409410626</v>
      </c>
      <c r="L74" s="119">
        <f>'Calcul hypotèses déploiement'!J28</f>
        <v>434707.10863142746</v>
      </c>
      <c r="M74" s="119">
        <f>'Calcul hypotèses déploiement'!K28</f>
        <v>0</v>
      </c>
      <c r="N74" s="119"/>
      <c r="O74" s="119"/>
      <c r="P74" s="119"/>
      <c r="Q74" s="119"/>
      <c r="R74" s="119"/>
      <c r="S74" s="105"/>
      <c r="T74" s="105"/>
      <c r="U74" s="105"/>
      <c r="V74" s="105"/>
      <c r="W74" s="105"/>
      <c r="X74" s="105"/>
      <c r="Y74" s="105"/>
      <c r="Z74" s="105"/>
      <c r="AA74" s="105"/>
      <c r="AB74" s="105"/>
      <c r="AC74" s="105"/>
      <c r="AD74" s="105"/>
      <c r="AE74" s="105"/>
      <c r="AF74" s="105"/>
      <c r="AG74" s="105"/>
      <c r="AH74" s="105"/>
      <c r="AI74" s="105"/>
      <c r="AJ74" s="105"/>
      <c r="AK74" s="105"/>
      <c r="AL74" s="105"/>
      <c r="AM74" s="105"/>
      <c r="AN74" s="105"/>
      <c r="AO74" s="105"/>
      <c r="AP74" s="105"/>
      <c r="AQ74" s="105"/>
      <c r="AR74" s="105"/>
      <c r="AS74" s="105"/>
      <c r="AT74" s="105"/>
      <c r="AU74" s="105"/>
      <c r="AV74" s="105"/>
      <c r="AW74" s="105"/>
      <c r="AX74" s="105"/>
      <c r="AY74" s="105"/>
      <c r="AZ74" s="105"/>
      <c r="BA74" s="105"/>
    </row>
    <row r="75" spans="1:53" s="51" customFormat="1" collapsed="1">
      <c r="A75" s="28" t="s">
        <v>170</v>
      </c>
      <c r="B75" s="28" t="s">
        <v>150</v>
      </c>
      <c r="C75" s="91" t="s">
        <v>104</v>
      </c>
      <c r="D75" s="21">
        <f>IF($C$4="Projet en zone RIP porté par une DSP en affermage ou un PPP","non pertinent",INDEX($C$76:$R$78,MATCH($C$75,$C$76:$C$78,0),D1+1))</f>
        <v>1073498.9215952058</v>
      </c>
      <c r="E75" s="21">
        <f>IF($C$4="Projet en zone RIP porté par une DSP en affermage ou un PPP","non pertinent",INDEX($C$76:$R$78,MATCH($C$75,$C$76:$C$78,0),E1+1))</f>
        <v>2575055.5381764998</v>
      </c>
      <c r="F75" s="21">
        <f>IF($C$4="Projet en zone RIP porté par une DSP en affermage ou un PPP","non pertinent",INDEX($C$76:$R$78,MATCH($C$75,$C$76:$C$78,0),F1+1))</f>
        <v>3798545.7419074662</v>
      </c>
      <c r="G75" s="21">
        <f>IF($C$4="Projet en zone RIP porté par une DSP en affermage ou un PPP","non pertinent",INDEX($C$76:$R$78,MATCH($C$75,$C$76:$C$78,0),G1+1))</f>
        <v>4717896.474847503</v>
      </c>
      <c r="H75" s="21">
        <f>IF($C$4="Projet en zone RIP porté par une DSP en affermage ou un PPP","non pertinent",INDEX($C$76:$R$78,MATCH($C$75,$C$76:$C$78,0),H1+1))</f>
        <v>5149074.1929700132</v>
      </c>
      <c r="I75" s="21">
        <f>IF($C$4="Projet en zone RIP porté par une DSP en affermage ou un PPP","non pertinent",INDEX($C$76:$R$78,MATCH($C$75,$C$76:$C$78,0),I1+1))</f>
        <v>5024274.5981234526</v>
      </c>
      <c r="J75" s="21">
        <f>IF($C$4="Projet en zone RIP porté par une DSP en affermage ou un PPP","non pertinent",INDEX($C$76:$R$78,MATCH($C$75,$C$76:$C$78,0),J1+1))</f>
        <v>4308888.4114853833</v>
      </c>
      <c r="K75" s="21">
        <f>IF($C$4="Projet en zone RIP porté par une DSP en affermage ou un PPP","non pertinent",INDEX($C$76:$R$78,MATCH($C$75,$C$76:$C$78,0),K1+1))</f>
        <v>3650625.5826729261</v>
      </c>
      <c r="L75" s="21">
        <f>IF($C$4="Projet en zone RIP porté par une DSP en affermage ou un PPP","non pertinent",INDEX($C$76:$R$78,MATCH($C$75,$C$76:$C$78,0),L1+1))</f>
        <v>2542849.5437928657</v>
      </c>
      <c r="M75" s="21">
        <f>IF($C$4="Projet en zone RIP porté par une DSP en affermage ou un PPP","non pertinent",INDEX($C$76:$R$78,MATCH($C$75,$C$76:$C$78,0),M1+1))</f>
        <v>1339173.5490274858</v>
      </c>
      <c r="N75" s="21">
        <f>IF($C$4="Projet en zone RIP porté par une DSP en affermage ou un PPP","non pertinent",INDEX($C$76:$R$78,MATCH($C$75,$C$76:$C$78,0),N1+1))</f>
        <v>629961.91333703918</v>
      </c>
      <c r="O75" s="21">
        <f>IF($C$4="Projet en zone RIP porté par une DSP en affermage ou un PPP","non pertinent",INDEX($C$76:$R$78,MATCH($C$75,$C$76:$C$78,0),O1+1))</f>
        <v>261990.04278193336</v>
      </c>
      <c r="P75" s="21">
        <f>IF($C$4="Projet en zone RIP porté par une DSP en affermage ou un PPP","non pertinent",INDEX($C$76:$R$78,MATCH($C$75,$C$76:$C$78,0),P1+1))</f>
        <v>56702.130687804143</v>
      </c>
      <c r="Q75" s="21">
        <f>IF($C$4="Projet en zone RIP porté par une DSP en affermage ou un PPP","non pertinent",INDEX($C$76:$R$78,MATCH($C$75,$C$76:$C$78,0),Q1+1))</f>
        <v>0</v>
      </c>
      <c r="R75" s="21">
        <f>IF($C$4="Projet en zone RIP porté par une DSP en affermage ou un PPP","non pertinent",INDEX($C$76:$R$78,MATCH($C$75,$C$76:$C$78,0),R1+1))</f>
        <v>0</v>
      </c>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row>
    <row r="76" spans="1:53" s="51" customFormat="1" hidden="1" outlineLevel="1">
      <c r="A76" s="28"/>
      <c r="B76" s="28"/>
      <c r="C76" s="33" t="s">
        <v>184</v>
      </c>
      <c r="D76" s="127" t="s">
        <v>166</v>
      </c>
      <c r="E76" s="127" t="s">
        <v>166</v>
      </c>
      <c r="F76" s="127" t="s">
        <v>166</v>
      </c>
      <c r="G76" s="127" t="s">
        <v>166</v>
      </c>
      <c r="H76" s="127" t="s">
        <v>166</v>
      </c>
      <c r="I76" s="127" t="s">
        <v>166</v>
      </c>
      <c r="J76" s="127" t="s">
        <v>166</v>
      </c>
      <c r="K76" s="127" t="s">
        <v>166</v>
      </c>
      <c r="L76" s="127" t="s">
        <v>166</v>
      </c>
      <c r="M76" s="127" t="s">
        <v>166</v>
      </c>
      <c r="N76" s="127" t="s">
        <v>166</v>
      </c>
      <c r="O76" s="127" t="s">
        <v>166</v>
      </c>
      <c r="P76" s="127" t="s">
        <v>166</v>
      </c>
      <c r="Q76" s="127" t="s">
        <v>166</v>
      </c>
      <c r="R76" s="127" t="s">
        <v>166</v>
      </c>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7"/>
      <c r="AY76" s="127"/>
      <c r="AZ76" s="127"/>
      <c r="BA76" s="127"/>
    </row>
    <row r="77" spans="1:53" s="128" customFormat="1" hidden="1" outlineLevel="1">
      <c r="A77" s="116"/>
      <c r="B77" s="116"/>
      <c r="C77" s="96" t="s">
        <v>103</v>
      </c>
      <c r="D77" s="119">
        <f>'Calcul hypotèses déploiement'!B21</f>
        <v>1152000</v>
      </c>
      <c r="E77" s="119">
        <f>'Calcul hypotèses déploiement'!C21</f>
        <v>2736000</v>
      </c>
      <c r="F77" s="119">
        <f>'Calcul hypotèses déploiement'!D21</f>
        <v>3996000</v>
      </c>
      <c r="G77" s="119">
        <f>'Calcul hypotèses déploiement'!E21</f>
        <v>4914000</v>
      </c>
      <c r="H77" s="119">
        <f>'Calcul hypotèses déploiement'!F21</f>
        <v>5310000</v>
      </c>
      <c r="I77" s="119">
        <f>'Calcul hypotèses déploiement'!G21</f>
        <v>5130000</v>
      </c>
      <c r="J77" s="119">
        <f>'Calcul hypotèses déploiement'!H21</f>
        <v>4356000</v>
      </c>
      <c r="K77" s="119">
        <f>'Calcul hypotèses déploiement'!I21</f>
        <v>3654000</v>
      </c>
      <c r="L77" s="119">
        <f>'Calcul hypotèses déploiement'!J21</f>
        <v>2520000</v>
      </c>
      <c r="M77" s="119">
        <f>'Calcul hypotèses déploiement'!K21</f>
        <v>1314000</v>
      </c>
      <c r="N77" s="119">
        <f>'Calcul hypotèses déploiement'!L21</f>
        <v>612000</v>
      </c>
      <c r="O77" s="119">
        <f>'Calcul hypotèses déploiement'!M21</f>
        <v>252000</v>
      </c>
      <c r="P77" s="119">
        <f>'Calcul hypotèses déploiement'!N21</f>
        <v>54000</v>
      </c>
      <c r="Q77" s="119">
        <f>'Calcul hypotèses déploiement'!O21</f>
        <v>0</v>
      </c>
      <c r="R77" s="119">
        <f>'Calcul hypotèses déploiement'!P21</f>
        <v>0</v>
      </c>
      <c r="S77" s="105"/>
      <c r="T77" s="105"/>
      <c r="U77" s="105"/>
      <c r="V77" s="105"/>
      <c r="W77" s="105"/>
      <c r="X77" s="105"/>
      <c r="Y77" s="105"/>
      <c r="Z77" s="105"/>
      <c r="AA77" s="105"/>
      <c r="AB77" s="105"/>
      <c r="AC77" s="105"/>
      <c r="AD77" s="105"/>
      <c r="AE77" s="105"/>
      <c r="AF77" s="105"/>
      <c r="AG77" s="105"/>
      <c r="AH77" s="105"/>
      <c r="AI77" s="105"/>
      <c r="AJ77" s="105"/>
      <c r="AK77" s="105"/>
      <c r="AL77" s="105"/>
      <c r="AM77" s="105"/>
      <c r="AN77" s="105"/>
      <c r="AO77" s="105"/>
      <c r="AP77" s="105"/>
      <c r="AQ77" s="105"/>
      <c r="AR77" s="105"/>
      <c r="AS77" s="105"/>
      <c r="AT77" s="105"/>
      <c r="AU77" s="105"/>
      <c r="AV77" s="105"/>
      <c r="AW77" s="105"/>
      <c r="AX77" s="105"/>
      <c r="AY77" s="105"/>
      <c r="AZ77" s="105"/>
      <c r="BA77" s="105"/>
    </row>
    <row r="78" spans="1:53" s="128" customFormat="1" hidden="1" outlineLevel="1">
      <c r="A78" s="116"/>
      <c r="B78" s="116"/>
      <c r="C78" s="96" t="s">
        <v>104</v>
      </c>
      <c r="D78" s="119">
        <f>'Calcul hypotèses déploiement'!B29</f>
        <v>1073498.9215952058</v>
      </c>
      <c r="E78" s="119">
        <f>'Calcul hypotèses déploiement'!C29</f>
        <v>2575055.5381764998</v>
      </c>
      <c r="F78" s="119">
        <f>'Calcul hypotèses déploiement'!D29</f>
        <v>3798545.7419074662</v>
      </c>
      <c r="G78" s="119">
        <f>'Calcul hypotèses déploiement'!E29</f>
        <v>4717896.474847503</v>
      </c>
      <c r="H78" s="119">
        <f>'Calcul hypotèses déploiement'!F29</f>
        <v>5149074.1929700132</v>
      </c>
      <c r="I78" s="119">
        <f>'Calcul hypotèses déploiement'!G29</f>
        <v>5024274.5981234526</v>
      </c>
      <c r="J78" s="119">
        <f>'Calcul hypotèses déploiement'!H29</f>
        <v>4308888.4114853833</v>
      </c>
      <c r="K78" s="119">
        <f>'Calcul hypotèses déploiement'!I29</f>
        <v>3650625.5826729261</v>
      </c>
      <c r="L78" s="119">
        <f>'Calcul hypotèses déploiement'!J29</f>
        <v>2542849.5437928657</v>
      </c>
      <c r="M78" s="119">
        <f>'Calcul hypotèses déploiement'!K29</f>
        <v>1339173.5490274858</v>
      </c>
      <c r="N78" s="119">
        <f>'Calcul hypotèses déploiement'!L29</f>
        <v>629961.91333703918</v>
      </c>
      <c r="O78" s="119">
        <f>'Calcul hypotèses déploiement'!M29</f>
        <v>261990.04278193336</v>
      </c>
      <c r="P78" s="119">
        <f>'Calcul hypotèses déploiement'!N29</f>
        <v>56702.130687804143</v>
      </c>
      <c r="Q78" s="119">
        <f>'Calcul hypotèses déploiement'!O29</f>
        <v>0</v>
      </c>
      <c r="R78" s="119">
        <f>'Calcul hypotèses déploiement'!P29</f>
        <v>0</v>
      </c>
      <c r="S78" s="105"/>
      <c r="T78" s="105"/>
      <c r="U78" s="105"/>
      <c r="V78" s="105"/>
      <c r="W78" s="105"/>
      <c r="X78" s="105"/>
      <c r="Y78" s="105"/>
      <c r="Z78" s="105"/>
      <c r="AA78" s="105"/>
      <c r="AB78" s="105"/>
      <c r="AC78" s="105"/>
      <c r="AD78" s="105"/>
      <c r="AE78" s="105"/>
      <c r="AF78" s="105"/>
      <c r="AG78" s="105"/>
      <c r="AH78" s="105"/>
      <c r="AI78" s="105"/>
      <c r="AJ78" s="105"/>
      <c r="AK78" s="105"/>
      <c r="AL78" s="105"/>
      <c r="AM78" s="105"/>
      <c r="AN78" s="105"/>
      <c r="AO78" s="105"/>
      <c r="AP78" s="105"/>
      <c r="AQ78" s="105"/>
      <c r="AR78" s="105"/>
      <c r="AS78" s="105"/>
      <c r="AT78" s="105"/>
      <c r="AU78" s="105"/>
      <c r="AV78" s="105"/>
      <c r="AW78" s="105"/>
      <c r="AX78" s="105"/>
      <c r="AY78" s="105"/>
      <c r="AZ78" s="105"/>
      <c r="BA78" s="105"/>
    </row>
    <row r="79" spans="1:53" s="51" customFormat="1" collapsed="1">
      <c r="A79" s="23" t="s">
        <v>176</v>
      </c>
      <c r="B79" s="28" t="s">
        <v>151</v>
      </c>
      <c r="C79" s="92" t="s">
        <v>82</v>
      </c>
      <c r="D79" s="46">
        <f>IF($C$4="Projet en zone RIP porté par une DSP en affermage ou un PPP","non pertinent",INDEX($C$80:$BA$81,MATCH($C$79,$C$80:$C$81,0),D1+1))</f>
        <v>0.01</v>
      </c>
      <c r="E79" s="46">
        <f>IF($C$4="Projet en zone RIP porté par une DSP en affermage ou un PPP","non pertinent",INDEX($C$80:$BA$81,MATCH($C$79,$C$80:$C$81,0),E1+1))</f>
        <v>1.0833333333333334E-2</v>
      </c>
      <c r="F79" s="46">
        <f>IF($C$4="Projet en zone RIP porté par une DSP en affermage ou un PPP","non pertinent",INDEX($C$80:$BA$81,MATCH($C$79,$C$80:$C$81,0),F1+1))</f>
        <v>1.1666666666666667E-2</v>
      </c>
      <c r="G79" s="46">
        <f>IF($C$4="Projet en zone RIP porté par une DSP en affermage ou un PPP","non pertinent",INDEX($C$80:$BA$81,MATCH($C$79,$C$80:$C$81,0),G1+1))</f>
        <v>1.2500000000000001E-2</v>
      </c>
      <c r="H79" s="46">
        <f>IF($C$4="Projet en zone RIP porté par une DSP en affermage ou un PPP","non pertinent",INDEX($C$80:$BA$81,MATCH($C$79,$C$80:$C$81,0),H1+1))</f>
        <v>1.3333333333333334E-2</v>
      </c>
      <c r="I79" s="46">
        <f>IF($C$4="Projet en zone RIP porté par une DSP en affermage ou un PPP","non pertinent",INDEX($C$80:$BA$81,MATCH($C$79,$C$80:$C$81,0),I1+1))</f>
        <v>1.4166666666666668E-2</v>
      </c>
      <c r="J79" s="46">
        <f>IF($C$4="Projet en zone RIP porté par une DSP en affermage ou un PPP","non pertinent",INDEX($C$80:$BA$81,MATCH($C$79,$C$80:$C$81,0),J1+1))</f>
        <v>1.5000000000000001E-2</v>
      </c>
      <c r="K79" s="46">
        <f>IF($C$4="Projet en zone RIP porté par une DSP en affermage ou un PPP","non pertinent",INDEX($C$80:$BA$81,MATCH($C$79,$C$80:$C$81,0),K1+1))</f>
        <v>1.5833333333333335E-2</v>
      </c>
      <c r="L79" s="46">
        <f>IF($C$4="Projet en zone RIP porté par une DSP en affermage ou un PPP","non pertinent",INDEX($C$80:$BA$81,MATCH($C$79,$C$80:$C$81,0),L1+1))</f>
        <v>1.6666666666666666E-2</v>
      </c>
      <c r="M79" s="46">
        <f>IF($C$4="Projet en zone RIP porté par une DSP en affermage ou un PPP","non pertinent",INDEX($C$80:$BA$81,MATCH($C$79,$C$80:$C$81,0),M1+1))</f>
        <v>1.7499999999999998E-2</v>
      </c>
      <c r="N79" s="46">
        <f>IF($C$4="Projet en zone RIP porté par une DSP en affermage ou un PPP","non pertinent",INDEX($C$80:$BA$81,MATCH($C$79,$C$80:$C$81,0),N1+1))</f>
        <v>1.833333333333333E-2</v>
      </c>
      <c r="O79" s="46">
        <f>IF($C$4="Projet en zone RIP porté par une DSP en affermage ou un PPP","non pertinent",INDEX($C$80:$BA$81,MATCH($C$79,$C$80:$C$81,0),O1+1))</f>
        <v>1.9166666666666662E-2</v>
      </c>
      <c r="P79" s="46">
        <f>IF($C$4="Projet en zone RIP porté par une DSP en affermage ou un PPP","non pertinent",INDEX($C$80:$BA$81,MATCH($C$79,$C$80:$C$81,0),P1+1))</f>
        <v>1.9999999999999993E-2</v>
      </c>
      <c r="Q79" s="46">
        <f>IF($C$4="Projet en zone RIP porté par une DSP en affermage ou un PPP","non pertinent",INDEX($C$80:$BA$81,MATCH($C$79,$C$80:$C$81,0),Q1+1))</f>
        <v>2.0833333333333325E-2</v>
      </c>
      <c r="R79" s="46">
        <f>IF($C$4="Projet en zone RIP porté par une DSP en affermage ou un PPP","non pertinent",INDEX($C$80:$BA$81,MATCH($C$79,$C$80:$C$81,0),R1+1))</f>
        <v>2.1666666666666657E-2</v>
      </c>
      <c r="S79" s="46">
        <f>IF($C$4="Projet en zone RIP porté par une DSP en affermage ou un PPP","non pertinent",INDEX($C$80:$BA$81,MATCH($C$79,$C$80:$C$81,0),S1+1))</f>
        <v>2.2499999999999989E-2</v>
      </c>
      <c r="T79" s="46">
        <f>IF($C$4="Projet en zone RIP porté par une DSP en affermage ou un PPP","non pertinent",INDEX($C$80:$BA$81,MATCH($C$79,$C$80:$C$81,0),T1+1))</f>
        <v>2.3333333333333321E-2</v>
      </c>
      <c r="U79" s="46">
        <f>IF($C$4="Projet en zone RIP porté par une DSP en affermage ou un PPP","non pertinent",INDEX($C$80:$BA$81,MATCH($C$79,$C$80:$C$81,0),U1+1))</f>
        <v>2.4166666666666652E-2</v>
      </c>
      <c r="V79" s="46">
        <f>IF($C$4="Projet en zone RIP porté par une DSP en affermage ou un PPP","non pertinent",INDEX($C$80:$BA$81,MATCH($C$79,$C$80:$C$81,0),V1+1))</f>
        <v>2.4999999999999984E-2</v>
      </c>
      <c r="W79" s="46">
        <f>IF($C$4="Projet en zone RIP porté par une DSP en affermage ou un PPP","non pertinent",INDEX($C$80:$BA$81,MATCH($C$79,$C$80:$C$81,0),W1+1))</f>
        <v>2.5833333333333316E-2</v>
      </c>
      <c r="X79" s="46">
        <f>IF($C$4="Projet en zone RIP porté par une DSP en affermage ou un PPP","non pertinent",INDEX($C$80:$BA$81,MATCH($C$79,$C$80:$C$81,0),X1+1))</f>
        <v>2.6666666666666648E-2</v>
      </c>
      <c r="Y79" s="46">
        <f>IF($C$4="Projet en zone RIP porté par une DSP en affermage ou un PPP","non pertinent",INDEX($C$80:$BA$81,MATCH($C$79,$C$80:$C$81,0),Y1+1))</f>
        <v>2.7499999999999979E-2</v>
      </c>
      <c r="Z79" s="46">
        <f>IF($C$4="Projet en zone RIP porté par une DSP en affermage ou un PPP","non pertinent",INDEX($C$80:$BA$81,MATCH($C$79,$C$80:$C$81,0),Z1+1))</f>
        <v>2.8333333333333311E-2</v>
      </c>
      <c r="AA79" s="46">
        <f>IF($C$4="Projet en zone RIP porté par une DSP en affermage ou un PPP","non pertinent",INDEX($C$80:$BA$81,MATCH($C$79,$C$80:$C$81,0),AA1+1))</f>
        <v>2.9166666666666643E-2</v>
      </c>
      <c r="AB79" s="46">
        <f>IF($C$4="Projet en zone RIP porté par une DSP en affermage ou un PPP","non pertinent",INDEX($C$80:$BA$81,MATCH($C$79,$C$80:$C$81,0),AB1+1))</f>
        <v>2.9999999999999975E-2</v>
      </c>
      <c r="AC79" s="46">
        <f>IF($C$4="Projet en zone RIP porté par une DSP en affermage ou un PPP","non pertinent",INDEX($C$80:$BA$81,MATCH($C$79,$C$80:$C$81,0),AC1+1))</f>
        <v>2.9999999999999975E-2</v>
      </c>
      <c r="AD79" s="46">
        <f>IF($C$4="Projet en zone RIP porté par une DSP en affermage ou un PPP","non pertinent",INDEX($C$80:$BA$81,MATCH($C$79,$C$80:$C$81,0),AD1+1))</f>
        <v>2.9999999999999975E-2</v>
      </c>
      <c r="AE79" s="46">
        <f>IF($C$4="Projet en zone RIP porté par une DSP en affermage ou un PPP","non pertinent",INDEX($C$80:$BA$81,MATCH($C$79,$C$80:$C$81,0),AE1+1))</f>
        <v>2.9999999999999975E-2</v>
      </c>
      <c r="AF79" s="46">
        <f>IF($C$4="Projet en zone RIP porté par une DSP en affermage ou un PPP","non pertinent",INDEX($C$80:$BA$81,MATCH($C$79,$C$80:$C$81,0),AF1+1))</f>
        <v>2.9999999999999975E-2</v>
      </c>
      <c r="AG79" s="46">
        <f>IF($C$4="Projet en zone RIP porté par une DSP en affermage ou un PPP","non pertinent",INDEX($C$80:$BA$81,MATCH($C$79,$C$80:$C$81,0),AG1+1))</f>
        <v>2.9999999999999975E-2</v>
      </c>
      <c r="AH79" s="46">
        <f>IF($C$4="Projet en zone RIP porté par une DSP en affermage ou un PPP","non pertinent",INDEX($C$80:$BA$81,MATCH($C$79,$C$80:$C$81,0),AH1+1))</f>
        <v>2.9999999999999975E-2</v>
      </c>
      <c r="AI79" s="46">
        <f>IF($C$4="Projet en zone RIP porté par une DSP en affermage ou un PPP","non pertinent",INDEX($C$80:$BA$81,MATCH($C$79,$C$80:$C$81,0),AI1+1))</f>
        <v>2.9999999999999975E-2</v>
      </c>
      <c r="AJ79" s="46">
        <f>IF($C$4="Projet en zone RIP porté par une DSP en affermage ou un PPP","non pertinent",INDEX($C$80:$BA$81,MATCH($C$79,$C$80:$C$81,0),AJ1+1))</f>
        <v>2.9999999999999975E-2</v>
      </c>
      <c r="AK79" s="46">
        <f>IF($C$4="Projet en zone RIP porté par une DSP en affermage ou un PPP","non pertinent",INDEX($C$80:$BA$81,MATCH($C$79,$C$80:$C$81,0),AK1+1))</f>
        <v>2.9999999999999975E-2</v>
      </c>
      <c r="AL79" s="46">
        <f>IF($C$4="Projet en zone RIP porté par une DSP en affermage ou un PPP","non pertinent",INDEX($C$80:$BA$81,MATCH($C$79,$C$80:$C$81,0),AL1+1))</f>
        <v>2.9999999999999975E-2</v>
      </c>
      <c r="AM79" s="46">
        <f>IF($C$4="Projet en zone RIP porté par une DSP en affermage ou un PPP","non pertinent",INDEX($C$80:$BA$81,MATCH($C$79,$C$80:$C$81,0),AM1+1))</f>
        <v>2.9999999999999975E-2</v>
      </c>
      <c r="AN79" s="46">
        <f>IF($C$4="Projet en zone RIP porté par une DSP en affermage ou un PPP","non pertinent",INDEX($C$80:$BA$81,MATCH($C$79,$C$80:$C$81,0),AN1+1))</f>
        <v>2.9999999999999975E-2</v>
      </c>
      <c r="AO79" s="46">
        <f>IF($C$4="Projet en zone RIP porté par une DSP en affermage ou un PPP","non pertinent",INDEX($C$80:$BA$81,MATCH($C$79,$C$80:$C$81,0),AO1+1))</f>
        <v>2.9999999999999975E-2</v>
      </c>
      <c r="AP79" s="46">
        <f>IF($C$4="Projet en zone RIP porté par une DSP en affermage ou un PPP","non pertinent",INDEX($C$80:$BA$81,MATCH($C$79,$C$80:$C$81,0),AP1+1))</f>
        <v>2.9999999999999975E-2</v>
      </c>
      <c r="AQ79" s="46">
        <f>IF($C$4="Projet en zone RIP porté par une DSP en affermage ou un PPP","non pertinent",INDEX($C$80:$BA$81,MATCH($C$79,$C$80:$C$81,0),AQ1+1))</f>
        <v>2.9999999999999975E-2</v>
      </c>
      <c r="AR79" s="46">
        <f>IF($C$4="Projet en zone RIP porté par une DSP en affermage ou un PPP","non pertinent",INDEX($C$80:$BA$81,MATCH($C$79,$C$80:$C$81,0),AR1+1))</f>
        <v>2.9999999999999975E-2</v>
      </c>
      <c r="AS79" s="46">
        <f>IF($C$4="Projet en zone RIP porté par une DSP en affermage ou un PPP","non pertinent",INDEX($C$80:$BA$81,MATCH($C$79,$C$80:$C$81,0),AS1+1))</f>
        <v>2.9999999999999975E-2</v>
      </c>
      <c r="AT79" s="46">
        <f>IF($C$4="Projet en zone RIP porté par une DSP en affermage ou un PPP","non pertinent",INDEX($C$80:$BA$81,MATCH($C$79,$C$80:$C$81,0),AT1+1))</f>
        <v>2.9999999999999975E-2</v>
      </c>
      <c r="AU79" s="46">
        <f>IF($C$4="Projet en zone RIP porté par une DSP en affermage ou un PPP","non pertinent",INDEX($C$80:$BA$81,MATCH($C$79,$C$80:$C$81,0),AU1+1))</f>
        <v>2.9999999999999975E-2</v>
      </c>
      <c r="AV79" s="46">
        <f>IF($C$4="Projet en zone RIP porté par une DSP en affermage ou un PPP","non pertinent",INDEX($C$80:$BA$81,MATCH($C$79,$C$80:$C$81,0),AV1+1))</f>
        <v>2.9999999999999975E-2</v>
      </c>
      <c r="AW79" s="46">
        <f>IF($C$4="Projet en zone RIP porté par une DSP en affermage ou un PPP","non pertinent",INDEX($C$80:$BA$81,MATCH($C$79,$C$80:$C$81,0),AW1+1))</f>
        <v>2.9999999999999975E-2</v>
      </c>
      <c r="AX79" s="46">
        <f>IF($C$4="Projet en zone RIP porté par une DSP en affermage ou un PPP","non pertinent",INDEX($C$80:$BA$81,MATCH($C$79,$C$80:$C$81,0),AX1+1))</f>
        <v>2.9999999999999975E-2</v>
      </c>
      <c r="AY79" s="46">
        <f>IF($C$4="Projet en zone RIP porté par une DSP en affermage ou un PPP","non pertinent",INDEX($C$80:$BA$81,MATCH($C$79,$C$80:$C$81,0),AY1+1))</f>
        <v>2.9999999999999975E-2</v>
      </c>
      <c r="AZ79" s="46">
        <f>IF($C$4="Projet en zone RIP porté par une DSP en affermage ou un PPP","non pertinent",INDEX($C$80:$BA$81,MATCH($C$79,$C$80:$C$81,0),AZ1+1))</f>
        <v>2.9999999999999975E-2</v>
      </c>
      <c r="BA79" s="46">
        <f>IF($C$4="Projet en zone RIP porté par une DSP en affermage ou un PPP","non pertinent",INDEX($C$80:$BA$81,MATCH($C$79,$C$80:$C$81,0),BA1+1))</f>
        <v>2.9999999999999975E-2</v>
      </c>
    </row>
    <row r="80" spans="1:53" s="134" customFormat="1" hidden="1" outlineLevel="1">
      <c r="A80" s="100"/>
      <c r="B80" s="100"/>
      <c r="C80" s="96" t="s">
        <v>81</v>
      </c>
      <c r="D80" s="117">
        <v>0.01</v>
      </c>
      <c r="E80" s="117">
        <v>0.01</v>
      </c>
      <c r="F80" s="117">
        <v>0.01</v>
      </c>
      <c r="G80" s="117">
        <v>0.01</v>
      </c>
      <c r="H80" s="117">
        <v>0.01</v>
      </c>
      <c r="I80" s="117">
        <v>0.01</v>
      </c>
      <c r="J80" s="117">
        <v>0.01</v>
      </c>
      <c r="K80" s="117">
        <v>0.01</v>
      </c>
      <c r="L80" s="117">
        <v>0.01</v>
      </c>
      <c r="M80" s="117">
        <v>0.01</v>
      </c>
      <c r="N80" s="117">
        <v>0.01</v>
      </c>
      <c r="O80" s="117">
        <v>0.01</v>
      </c>
      <c r="P80" s="117">
        <v>0.01</v>
      </c>
      <c r="Q80" s="117">
        <v>0.01</v>
      </c>
      <c r="R80" s="117">
        <v>0.01</v>
      </c>
      <c r="S80" s="117">
        <v>0.01</v>
      </c>
      <c r="T80" s="117">
        <v>0.01</v>
      </c>
      <c r="U80" s="117">
        <v>0.01</v>
      </c>
      <c r="V80" s="117">
        <v>0.01</v>
      </c>
      <c r="W80" s="117">
        <v>0.01</v>
      </c>
      <c r="X80" s="117">
        <v>0.01</v>
      </c>
      <c r="Y80" s="117">
        <v>0.01</v>
      </c>
      <c r="Z80" s="117">
        <v>0.01</v>
      </c>
      <c r="AA80" s="117">
        <v>0.01</v>
      </c>
      <c r="AB80" s="117">
        <v>0.01</v>
      </c>
      <c r="AC80" s="117">
        <v>0.01</v>
      </c>
      <c r="AD80" s="117">
        <v>0.01</v>
      </c>
      <c r="AE80" s="117">
        <v>0.01</v>
      </c>
      <c r="AF80" s="117">
        <v>0.01</v>
      </c>
      <c r="AG80" s="117">
        <v>0.01</v>
      </c>
      <c r="AH80" s="117">
        <v>0.01</v>
      </c>
      <c r="AI80" s="117">
        <v>0.01</v>
      </c>
      <c r="AJ80" s="117">
        <v>0.01</v>
      </c>
      <c r="AK80" s="117">
        <v>0.01</v>
      </c>
      <c r="AL80" s="117">
        <v>0.01</v>
      </c>
      <c r="AM80" s="117">
        <v>0.01</v>
      </c>
      <c r="AN80" s="117">
        <v>0.01</v>
      </c>
      <c r="AO80" s="117">
        <v>0.01</v>
      </c>
      <c r="AP80" s="117">
        <v>0.01</v>
      </c>
      <c r="AQ80" s="117">
        <v>0.01</v>
      </c>
      <c r="AR80" s="117">
        <v>0.01</v>
      </c>
      <c r="AS80" s="117">
        <v>0.01</v>
      </c>
      <c r="AT80" s="117">
        <v>0.01</v>
      </c>
      <c r="AU80" s="117">
        <v>0.01</v>
      </c>
      <c r="AV80" s="117">
        <v>0.01</v>
      </c>
      <c r="AW80" s="117">
        <v>0.01</v>
      </c>
      <c r="AX80" s="117">
        <v>0.01</v>
      </c>
      <c r="AY80" s="117">
        <v>0.01</v>
      </c>
      <c r="AZ80" s="117">
        <v>0.01</v>
      </c>
      <c r="BA80" s="117">
        <v>0.01</v>
      </c>
    </row>
    <row r="81" spans="1:53" s="134" customFormat="1" hidden="1" outlineLevel="1">
      <c r="A81" s="100"/>
      <c r="B81" s="100"/>
      <c r="C81" s="96" t="s">
        <v>82</v>
      </c>
      <c r="D81" s="117">
        <v>0.01</v>
      </c>
      <c r="E81" s="117">
        <v>1.0833333333333334E-2</v>
      </c>
      <c r="F81" s="117">
        <v>1.1666666666666667E-2</v>
      </c>
      <c r="G81" s="117">
        <v>1.2500000000000001E-2</v>
      </c>
      <c r="H81" s="117">
        <v>1.3333333333333334E-2</v>
      </c>
      <c r="I81" s="117">
        <v>1.4166666666666668E-2</v>
      </c>
      <c r="J81" s="117">
        <v>1.5000000000000001E-2</v>
      </c>
      <c r="K81" s="117">
        <v>1.5833333333333335E-2</v>
      </c>
      <c r="L81" s="117">
        <v>1.6666666666666666E-2</v>
      </c>
      <c r="M81" s="117">
        <v>1.7499999999999998E-2</v>
      </c>
      <c r="N81" s="117">
        <v>1.833333333333333E-2</v>
      </c>
      <c r="O81" s="117">
        <v>1.9166666666666662E-2</v>
      </c>
      <c r="P81" s="117">
        <v>1.9999999999999993E-2</v>
      </c>
      <c r="Q81" s="117">
        <v>2.0833333333333325E-2</v>
      </c>
      <c r="R81" s="117">
        <v>2.1666666666666657E-2</v>
      </c>
      <c r="S81" s="117">
        <v>2.2499999999999989E-2</v>
      </c>
      <c r="T81" s="117">
        <v>2.3333333333333321E-2</v>
      </c>
      <c r="U81" s="117">
        <v>2.4166666666666652E-2</v>
      </c>
      <c r="V81" s="117">
        <v>2.4999999999999984E-2</v>
      </c>
      <c r="W81" s="117">
        <v>2.5833333333333316E-2</v>
      </c>
      <c r="X81" s="117">
        <v>2.6666666666666648E-2</v>
      </c>
      <c r="Y81" s="117">
        <v>2.7499999999999979E-2</v>
      </c>
      <c r="Z81" s="117">
        <v>2.8333333333333311E-2</v>
      </c>
      <c r="AA81" s="117">
        <v>2.9166666666666643E-2</v>
      </c>
      <c r="AB81" s="117">
        <v>2.9999999999999975E-2</v>
      </c>
      <c r="AC81" s="117">
        <v>2.9999999999999975E-2</v>
      </c>
      <c r="AD81" s="117">
        <v>2.9999999999999975E-2</v>
      </c>
      <c r="AE81" s="117">
        <v>2.9999999999999975E-2</v>
      </c>
      <c r="AF81" s="117">
        <v>2.9999999999999975E-2</v>
      </c>
      <c r="AG81" s="117">
        <v>2.9999999999999975E-2</v>
      </c>
      <c r="AH81" s="117">
        <v>2.9999999999999975E-2</v>
      </c>
      <c r="AI81" s="117">
        <v>2.9999999999999975E-2</v>
      </c>
      <c r="AJ81" s="117">
        <v>2.9999999999999975E-2</v>
      </c>
      <c r="AK81" s="117">
        <v>2.9999999999999975E-2</v>
      </c>
      <c r="AL81" s="117">
        <v>2.9999999999999975E-2</v>
      </c>
      <c r="AM81" s="117">
        <v>2.9999999999999975E-2</v>
      </c>
      <c r="AN81" s="117">
        <v>2.9999999999999975E-2</v>
      </c>
      <c r="AO81" s="117">
        <v>2.9999999999999975E-2</v>
      </c>
      <c r="AP81" s="117">
        <v>2.9999999999999975E-2</v>
      </c>
      <c r="AQ81" s="117">
        <v>2.9999999999999975E-2</v>
      </c>
      <c r="AR81" s="117">
        <v>2.9999999999999975E-2</v>
      </c>
      <c r="AS81" s="117">
        <v>2.9999999999999975E-2</v>
      </c>
      <c r="AT81" s="117">
        <v>2.9999999999999975E-2</v>
      </c>
      <c r="AU81" s="117">
        <v>2.9999999999999975E-2</v>
      </c>
      <c r="AV81" s="117">
        <v>2.9999999999999975E-2</v>
      </c>
      <c r="AW81" s="117">
        <v>2.9999999999999975E-2</v>
      </c>
      <c r="AX81" s="117">
        <v>2.9999999999999975E-2</v>
      </c>
      <c r="AY81" s="117">
        <v>2.9999999999999975E-2</v>
      </c>
      <c r="AZ81" s="117">
        <v>2.9999999999999975E-2</v>
      </c>
      <c r="BA81" s="117">
        <v>2.9999999999999975E-2</v>
      </c>
    </row>
    <row r="82" spans="1:53" collapsed="1">
      <c r="A82" s="28" t="s">
        <v>181</v>
      </c>
      <c r="B82" s="28" t="s">
        <v>150</v>
      </c>
      <c r="C82" s="92" t="s">
        <v>182</v>
      </c>
      <c r="D82" s="21">
        <f>INDEX($C$83:$BA$84,MATCH($C$82,$C$83:$C$84,0),D1+1)</f>
        <v>21440.181789683233</v>
      </c>
      <c r="E82" s="21">
        <f>INDEX($C$83:$BA$84,MATCH($C$82,$C$83:$C$84,0),E1+1)</f>
        <v>70157.35402334157</v>
      </c>
      <c r="F82" s="21">
        <f>INDEX($C$83:$BA$84,MATCH($C$82,$C$83:$C$84,0),F1+1)</f>
        <v>143758.74324353226</v>
      </c>
      <c r="G82" s="21">
        <f>INDEX($C$83:$BA$84,MATCH($C$82,$C$83:$C$84,0),G1+1)</f>
        <v>240574.85737414789</v>
      </c>
      <c r="H82" s="21">
        <f>INDEX($C$83:$BA$84,MATCH($C$82,$C$83:$C$84,0),H1+1)</f>
        <v>353117.16957214178</v>
      </c>
      <c r="I82" s="21">
        <f>INDEX($C$83:$BA$84,MATCH($C$82,$C$83:$C$84,0),I1+1)</f>
        <v>472265.56574066699</v>
      </c>
      <c r="J82" s="21">
        <f>INDEX($C$83:$BA$84,MATCH($C$82,$C$83:$C$84,0),J1+1)</f>
        <v>583855.5940652797</v>
      </c>
      <c r="K82" s="21">
        <f>INDEX($C$83:$BA$84,MATCH($C$82,$C$83:$C$84,0),K1+1)</f>
        <v>692266.16208168352</v>
      </c>
      <c r="L82" s="21">
        <f>INDEX($C$83:$BA$84,MATCH($C$82,$C$83:$C$84,0),L1+1)</f>
        <v>778327.16745094885</v>
      </c>
      <c r="M82" s="21">
        <f>INDEX($C$83:$BA$84,MATCH($C$82,$C$83:$C$84,0),M1+1)</f>
        <v>840679.06293147721</v>
      </c>
      <c r="N82" s="21">
        <f>INDEX($C$83:$BA$84,MATCH($C$82,$C$83:$C$84,0),N1+1)</f>
        <v>892260.70100605977</v>
      </c>
      <c r="O82" s="21">
        <f>INDEX($C$83:$BA$84,MATCH($C$82,$C$83:$C$84,0),O1+1)</f>
        <v>937839.48141723138</v>
      </c>
      <c r="P82" s="21">
        <f>INDEX($C$83:$BA$84,MATCH($C$82,$C$83:$C$84,0),P1+1)</f>
        <v>979749.15365782345</v>
      </c>
      <c r="Q82" s="21">
        <f>INDEX($C$83:$BA$84,MATCH($C$82,$C$83:$C$84,0),Q1+1)</f>
        <v>1020572.0350602327</v>
      </c>
      <c r="R82" s="21">
        <f>INDEX($C$83:$BA$84,MATCH($C$82,$C$83:$C$84,0),R1+1)</f>
        <v>1061394.9164626419</v>
      </c>
      <c r="S82" s="21">
        <f>INDEX($C$83:$BA$84,MATCH($C$82,$C$83:$C$84,0),S1+1)</f>
        <v>1102217.7978650513</v>
      </c>
      <c r="T82" s="21">
        <f>INDEX($C$83:$BA$84,MATCH($C$82,$C$83:$C$84,0),T1+1)</f>
        <v>1143040.6792674605</v>
      </c>
      <c r="U82" s="21">
        <f>INDEX($C$83:$BA$84,MATCH($C$82,$C$83:$C$84,0),U1+1)</f>
        <v>1183863.5606698697</v>
      </c>
      <c r="V82" s="21">
        <f>INDEX($C$83:$BA$84,MATCH($C$82,$C$83:$C$84,0),V1+1)</f>
        <v>1224686.4420722791</v>
      </c>
      <c r="W82" s="21">
        <f>INDEX($C$83:$BA$84,MATCH($C$82,$C$83:$C$84,0),W1+1)</f>
        <v>1265509.3234746882</v>
      </c>
      <c r="X82" s="21">
        <f>INDEX($C$83:$BA$84,MATCH($C$82,$C$83:$C$84,0),X1+1)</f>
        <v>1306332.2048770974</v>
      </c>
      <c r="Y82" s="21">
        <f>INDEX($C$83:$BA$84,MATCH($C$82,$C$83:$C$84,0),Y1+1)</f>
        <v>1347155.0862795068</v>
      </c>
      <c r="Z82" s="21">
        <f>INDEX($C$83:$BA$84,MATCH($C$82,$C$83:$C$84,0),Z1+1)</f>
        <v>1387977.967681916</v>
      </c>
      <c r="AA82" s="21">
        <f>INDEX($C$83:$BA$84,MATCH($C$82,$C$83:$C$84,0),AA1+1)</f>
        <v>1428800.8490843251</v>
      </c>
      <c r="AB82" s="21">
        <f>INDEX($C$83:$BA$84,MATCH($C$82,$C$83:$C$84,0),AB1+1)</f>
        <v>1469623.7304867345</v>
      </c>
      <c r="AC82" s="21">
        <f>INDEX($C$83:$BA$84,MATCH($C$82,$C$83:$C$84,0),AC1+1)</f>
        <v>1469623.7304867345</v>
      </c>
      <c r="AD82" s="21">
        <f>INDEX($C$83:$BA$84,MATCH($C$82,$C$83:$C$84,0),AD1+1)</f>
        <v>1469623.7304867345</v>
      </c>
      <c r="AE82" s="21">
        <f>INDEX($C$83:$BA$84,MATCH($C$82,$C$83:$C$84,0),AE1+1)</f>
        <v>1469623.7304867345</v>
      </c>
      <c r="AF82" s="21">
        <f>INDEX($C$83:$BA$84,MATCH($C$82,$C$83:$C$84,0),AF1+1)</f>
        <v>1469623.7304867345</v>
      </c>
      <c r="AG82" s="21">
        <f>INDEX($C$83:$BA$84,MATCH($C$82,$C$83:$C$84,0),AG1+1)</f>
        <v>1469623.7304867345</v>
      </c>
      <c r="AH82" s="21">
        <f>INDEX($C$83:$BA$84,MATCH($C$82,$C$83:$C$84,0),AH1+1)</f>
        <v>1469623.7304867345</v>
      </c>
      <c r="AI82" s="21">
        <f>INDEX($C$83:$BA$84,MATCH($C$82,$C$83:$C$84,0),AI1+1)</f>
        <v>1469623.7304867345</v>
      </c>
      <c r="AJ82" s="21">
        <f>INDEX($C$83:$BA$84,MATCH($C$82,$C$83:$C$84,0),AJ1+1)</f>
        <v>1469623.7304867345</v>
      </c>
      <c r="AK82" s="21">
        <f>INDEX($C$83:$BA$84,MATCH($C$82,$C$83:$C$84,0),AK1+1)</f>
        <v>1469623.7304867345</v>
      </c>
      <c r="AL82" s="21">
        <f>INDEX($C$83:$BA$84,MATCH($C$82,$C$83:$C$84,0),AL1+1)</f>
        <v>1469623.7304867345</v>
      </c>
      <c r="AM82" s="21">
        <f>INDEX($C$83:$BA$84,MATCH($C$82,$C$83:$C$84,0),AM1+1)</f>
        <v>1469623.7304867345</v>
      </c>
      <c r="AN82" s="21">
        <f>INDEX($C$83:$BA$84,MATCH($C$82,$C$83:$C$84,0),AN1+1)</f>
        <v>1469623.7304867345</v>
      </c>
      <c r="AO82" s="21">
        <f>INDEX($C$83:$BA$84,MATCH($C$82,$C$83:$C$84,0),AO1+1)</f>
        <v>1469623.7304867345</v>
      </c>
      <c r="AP82" s="21">
        <f>INDEX($C$83:$BA$84,MATCH($C$82,$C$83:$C$84,0),AP1+1)</f>
        <v>1469623.7304867345</v>
      </c>
      <c r="AQ82" s="21">
        <f>INDEX($C$83:$BA$84,MATCH($C$82,$C$83:$C$84,0),AQ1+1)</f>
        <v>1469623.7304867345</v>
      </c>
      <c r="AR82" s="21">
        <f>INDEX($C$83:$BA$84,MATCH($C$82,$C$83:$C$84,0),AR1+1)</f>
        <v>1469623.7304867345</v>
      </c>
      <c r="AS82" s="21">
        <f>INDEX($C$83:$BA$84,MATCH($C$82,$C$83:$C$84,0),AS1+1)</f>
        <v>1469623.7304867345</v>
      </c>
      <c r="AT82" s="21">
        <f>INDEX($C$83:$BA$84,MATCH($C$82,$C$83:$C$84,0),AT1+1)</f>
        <v>1469623.7304867345</v>
      </c>
      <c r="AU82" s="21">
        <f>INDEX($C$83:$BA$84,MATCH($C$82,$C$83:$C$84,0),AU1+1)</f>
        <v>1469623.7304867345</v>
      </c>
      <c r="AV82" s="21">
        <f>INDEX($C$83:$BA$84,MATCH($C$82,$C$83:$C$84,0),AV1+1)</f>
        <v>1469623.7304867345</v>
      </c>
      <c r="AW82" s="21">
        <f>INDEX($C$83:$BA$84,MATCH($C$82,$C$83:$C$84,0),AW1+1)</f>
        <v>1469623.7304867345</v>
      </c>
      <c r="AX82" s="21">
        <f>INDEX($C$83:$BA$84,MATCH($C$82,$C$83:$C$84,0),AX1+1)</f>
        <v>1469623.7304867345</v>
      </c>
      <c r="AY82" s="21">
        <f>INDEX($C$83:$BA$84,MATCH($C$82,$C$83:$C$84,0),AY1+1)</f>
        <v>1469623.7304867345</v>
      </c>
      <c r="AZ82" s="21">
        <f>INDEX($C$83:$BA$84,MATCH($C$82,$C$83:$C$84,0),AZ1+1)</f>
        <v>1469623.7304867345</v>
      </c>
      <c r="BA82" s="21">
        <f>INDEX($C$83:$BA$84,MATCH($C$82,$C$83:$C$84,0),BA1+1)</f>
        <v>1469623.7304867345</v>
      </c>
    </row>
    <row r="83" spans="1:53" ht="12.75" hidden="1" customHeight="1" outlineLevel="1">
      <c r="A83" s="28"/>
      <c r="B83" s="28"/>
      <c r="C83" s="33" t="s">
        <v>184</v>
      </c>
      <c r="D83" s="127" t="s">
        <v>166</v>
      </c>
      <c r="E83" s="127" t="s">
        <v>166</v>
      </c>
      <c r="F83" s="127" t="s">
        <v>166</v>
      </c>
      <c r="G83" s="127" t="s">
        <v>166</v>
      </c>
      <c r="H83" s="127" t="s">
        <v>166</v>
      </c>
      <c r="I83" s="127" t="s">
        <v>166</v>
      </c>
      <c r="J83" s="127" t="s">
        <v>166</v>
      </c>
      <c r="K83" s="127" t="s">
        <v>166</v>
      </c>
      <c r="L83" s="127" t="s">
        <v>166</v>
      </c>
      <c r="M83" s="127" t="s">
        <v>166</v>
      </c>
      <c r="N83" s="127" t="s">
        <v>166</v>
      </c>
      <c r="O83" s="127" t="s">
        <v>166</v>
      </c>
      <c r="P83" s="127" t="s">
        <v>166</v>
      </c>
      <c r="Q83" s="127" t="s">
        <v>166</v>
      </c>
      <c r="R83" s="127" t="s">
        <v>166</v>
      </c>
      <c r="S83" s="127" t="s">
        <v>166</v>
      </c>
      <c r="T83" s="127" t="s">
        <v>166</v>
      </c>
      <c r="U83" s="127" t="s">
        <v>166</v>
      </c>
      <c r="V83" s="127" t="s">
        <v>166</v>
      </c>
      <c r="W83" s="127" t="s">
        <v>166</v>
      </c>
      <c r="X83" s="127" t="s">
        <v>166</v>
      </c>
      <c r="Y83" s="127" t="s">
        <v>166</v>
      </c>
      <c r="Z83" s="127" t="s">
        <v>166</v>
      </c>
      <c r="AA83" s="127" t="s">
        <v>166</v>
      </c>
      <c r="AB83" s="127" t="s">
        <v>166</v>
      </c>
      <c r="AC83" s="127" t="s">
        <v>166</v>
      </c>
      <c r="AD83" s="127" t="s">
        <v>166</v>
      </c>
      <c r="AE83" s="127" t="s">
        <v>166</v>
      </c>
      <c r="AF83" s="127" t="s">
        <v>166</v>
      </c>
      <c r="AG83" s="127" t="s">
        <v>166</v>
      </c>
      <c r="AH83" s="127" t="s">
        <v>166</v>
      </c>
      <c r="AI83" s="127" t="s">
        <v>166</v>
      </c>
      <c r="AJ83" s="127" t="s">
        <v>166</v>
      </c>
      <c r="AK83" s="127" t="s">
        <v>166</v>
      </c>
      <c r="AL83" s="127" t="s">
        <v>166</v>
      </c>
      <c r="AM83" s="127" t="s">
        <v>166</v>
      </c>
      <c r="AN83" s="127" t="s">
        <v>166</v>
      </c>
      <c r="AO83" s="127" t="s">
        <v>166</v>
      </c>
      <c r="AP83" s="127" t="s">
        <v>166</v>
      </c>
      <c r="AQ83" s="127" t="s">
        <v>166</v>
      </c>
      <c r="AR83" s="127" t="s">
        <v>166</v>
      </c>
      <c r="AS83" s="127" t="s">
        <v>166</v>
      </c>
      <c r="AT83" s="127" t="s">
        <v>166</v>
      </c>
      <c r="AU83" s="127" t="s">
        <v>166</v>
      </c>
      <c r="AV83" s="127" t="s">
        <v>166</v>
      </c>
      <c r="AW83" s="127" t="s">
        <v>166</v>
      </c>
      <c r="AX83" s="127" t="s">
        <v>166</v>
      </c>
      <c r="AY83" s="127" t="s">
        <v>166</v>
      </c>
      <c r="AZ83" s="127" t="s">
        <v>166</v>
      </c>
      <c r="BA83" s="127" t="s">
        <v>166</v>
      </c>
    </row>
    <row r="84" spans="1:53" s="118" customFormat="1" ht="12.75" hidden="1" customHeight="1" outlineLevel="1">
      <c r="A84" s="116"/>
      <c r="B84" s="116"/>
      <c r="C84" s="142" t="s">
        <v>182</v>
      </c>
      <c r="D84" s="141">
        <f>IF($C$4="Projet en zone RIP porté par une DSP en affermage ou un PPP","non pertinent",D79*(SUM($D$71:D71)+SUM($D$75:D75)))</f>
        <v>21440.181789683233</v>
      </c>
      <c r="E84" s="141">
        <f>IF($C$4="Projet en zone RIP porté par une DSP en affermage ou un PPP","non pertinent",E79*(SUM($D$71:E71)+SUM($D$75:E75)))</f>
        <v>70157.35402334157</v>
      </c>
      <c r="F84" s="141">
        <f>IF($C$4="Projet en zone RIP porté par une DSP en affermage ou un PPP","non pertinent",F79*(SUM($D$71:F71)+SUM($D$75:F75)))</f>
        <v>143758.74324353226</v>
      </c>
      <c r="G84" s="141">
        <f>IF($C$4="Projet en zone RIP porté par une DSP en affermage ou un PPP","non pertinent",G79*(SUM($D$71:G71)+SUM($D$75:G75)))</f>
        <v>240574.85737414789</v>
      </c>
      <c r="H84" s="141">
        <f>IF($C$4="Projet en zone RIP porté par une DSP en affermage ou un PPP","non pertinent",H79*(SUM($D$71:H71)+SUM($D$75:H75)))</f>
        <v>353117.16957214178</v>
      </c>
      <c r="I84" s="141">
        <f>IF($C$4="Projet en zone RIP porté par une DSP en affermage ou un PPP","non pertinent",I79*(SUM($D$71:I71)+SUM($D$75:I75)))</f>
        <v>472265.56574066699</v>
      </c>
      <c r="J84" s="141">
        <f>IF($C$4="Projet en zone RIP porté par une DSP en affermage ou un PPP","non pertinent",J79*(SUM($D$71:J71)+SUM($D$75:J75)))</f>
        <v>583855.5940652797</v>
      </c>
      <c r="K84" s="141">
        <f>IF($C$4="Projet en zone RIP porté par une DSP en affermage ou un PPP","non pertinent",K79*(SUM($D$71:K71)+SUM($D$75:K75)))</f>
        <v>692266.16208168352</v>
      </c>
      <c r="L84" s="141">
        <f>IF($C$4="Projet en zone RIP porté par une DSP en affermage ou un PPP","non pertinent",L79*(SUM($D$71:L71)+SUM($D$75:L75)))</f>
        <v>778327.16745094885</v>
      </c>
      <c r="M84" s="141">
        <f>IF($C$4="Projet en zone RIP porté par une DSP en affermage ou un PPP","non pertinent",M79*(SUM($D$71:M71)+SUM($D$75:M75)))</f>
        <v>840679.06293147721</v>
      </c>
      <c r="N84" s="141">
        <f>IF($C$4="Projet en zone RIP porté par une DSP en affermage ou un PPP","non pertinent",N79*(SUM($D$71:N71)+SUM($D$75:N75)))</f>
        <v>892260.70100605977</v>
      </c>
      <c r="O84" s="141">
        <f>IF($C$4="Projet en zone RIP porté par une DSP en affermage ou un PPP","non pertinent",O79*(SUM($D$71:O71)+SUM($D$75:O75)))</f>
        <v>937839.48141723138</v>
      </c>
      <c r="P84" s="141">
        <f>IF($C$4="Projet en zone RIP porté par une DSP en affermage ou un PPP","non pertinent",P79*(SUM($D$71:P71)+SUM($D$75:P75)))</f>
        <v>979749.15365782345</v>
      </c>
      <c r="Q84" s="141">
        <f>IF($C$4="Projet en zone RIP porté par une DSP en affermage ou un PPP","non pertinent",Q79*(SUM($D$71:Q71)+SUM($D$75:Q75)))</f>
        <v>1020572.0350602327</v>
      </c>
      <c r="R84" s="141">
        <f>IF($C$4="Projet en zone RIP porté par une DSP en affermage ou un PPP","non pertinent",R79*(SUM($D$71:R71)+SUM($D$75:R75)))</f>
        <v>1061394.9164626419</v>
      </c>
      <c r="S84" s="141">
        <f>IF($C$4="Projet en zone RIP porté par une DSP en affermage ou un PPP","non pertinent",S79*(SUM($D$71:S71)+SUM($D$75:S75)))</f>
        <v>1102217.7978650513</v>
      </c>
      <c r="T84" s="141">
        <f>IF($C$4="Projet en zone RIP porté par une DSP en affermage ou un PPP","non pertinent",T79*(SUM($D$71:T71)+SUM($D$75:T75)))</f>
        <v>1143040.6792674605</v>
      </c>
      <c r="U84" s="141">
        <f>IF($C$4="Projet en zone RIP porté par une DSP en affermage ou un PPP","non pertinent",U79*(SUM($D$71:U71)+SUM($D$75:U75)))</f>
        <v>1183863.5606698697</v>
      </c>
      <c r="V84" s="141">
        <f>IF($C$4="Projet en zone RIP porté par une DSP en affermage ou un PPP","non pertinent",V79*(SUM($D$71:V71)+SUM($D$75:V75)))</f>
        <v>1224686.4420722791</v>
      </c>
      <c r="W84" s="141">
        <f>IF($C$4="Projet en zone RIP porté par une DSP en affermage ou un PPP","non pertinent",W79*(SUM($D$71:W71)+SUM($D$75:W75)))</f>
        <v>1265509.3234746882</v>
      </c>
      <c r="X84" s="141">
        <f>IF($C$4="Projet en zone RIP porté par une DSP en affermage ou un PPP","non pertinent",X79*(SUM($D$71:X71)+SUM($D$75:X75)))</f>
        <v>1306332.2048770974</v>
      </c>
      <c r="Y84" s="141">
        <f>IF($C$4="Projet en zone RIP porté par une DSP en affermage ou un PPP","non pertinent",Y79*(SUM($D$71:Y71)+SUM($D$75:Y75)))</f>
        <v>1347155.0862795068</v>
      </c>
      <c r="Z84" s="141">
        <f>IF($C$4="Projet en zone RIP porté par une DSP en affermage ou un PPP","non pertinent",Z79*(SUM($D$71:Z71)+SUM($D$75:Z75)))</f>
        <v>1387977.967681916</v>
      </c>
      <c r="AA84" s="141">
        <f>IF($C$4="Projet en zone RIP porté par une DSP en affermage ou un PPP","non pertinent",AA79*(SUM($D$71:AA71)+SUM($D$75:AA75)))</f>
        <v>1428800.8490843251</v>
      </c>
      <c r="AB84" s="141">
        <f>IF($C$4="Projet en zone RIP porté par une DSP en affermage ou un PPP","non pertinent",AB79*(SUM($D$71:AB71)+SUM($D$75:AB75)))</f>
        <v>1469623.7304867345</v>
      </c>
      <c r="AC84" s="141">
        <f>IF($C$4="Projet en zone RIP porté par une DSP en affermage ou un PPP","non pertinent",AC79*(SUM($D$71:AC71)+SUM($D$75:AC75)))</f>
        <v>1469623.7304867345</v>
      </c>
      <c r="AD84" s="141">
        <f>IF($C$4="Projet en zone RIP porté par une DSP en affermage ou un PPP","non pertinent",AD79*(SUM($D$71:AD71)+SUM($D$75:AD75)))</f>
        <v>1469623.7304867345</v>
      </c>
      <c r="AE84" s="141">
        <f>IF($C$4="Projet en zone RIP porté par une DSP en affermage ou un PPP","non pertinent",AE79*(SUM($D$71:AE71)+SUM($D$75:AE75)))</f>
        <v>1469623.7304867345</v>
      </c>
      <c r="AF84" s="141">
        <f>IF($C$4="Projet en zone RIP porté par une DSP en affermage ou un PPP","non pertinent",AF79*(SUM($D$71:AF71)+SUM($D$75:AF75)))</f>
        <v>1469623.7304867345</v>
      </c>
      <c r="AG84" s="141">
        <f>IF($C$4="Projet en zone RIP porté par une DSP en affermage ou un PPP","non pertinent",AG79*(SUM($D$71:AG71)+SUM($D$75:AG75)))</f>
        <v>1469623.7304867345</v>
      </c>
      <c r="AH84" s="141">
        <f>IF($C$4="Projet en zone RIP porté par une DSP en affermage ou un PPP","non pertinent",AH79*(SUM($D$71:AH71)+SUM($D$75:AH75)))</f>
        <v>1469623.7304867345</v>
      </c>
      <c r="AI84" s="141">
        <f>IF($C$4="Projet en zone RIP porté par une DSP en affermage ou un PPP","non pertinent",AI79*(SUM($D$71:AI71)+SUM($D$75:AI75)))</f>
        <v>1469623.7304867345</v>
      </c>
      <c r="AJ84" s="141">
        <f>IF($C$4="Projet en zone RIP porté par une DSP en affermage ou un PPP","non pertinent",AJ79*(SUM($D$71:AJ71)+SUM($D$75:AJ75)))</f>
        <v>1469623.7304867345</v>
      </c>
      <c r="AK84" s="141">
        <f>IF($C$4="Projet en zone RIP porté par une DSP en affermage ou un PPP","non pertinent",AK79*(SUM($D$71:AK71)+SUM($D$75:AK75)))</f>
        <v>1469623.7304867345</v>
      </c>
      <c r="AL84" s="141">
        <f>IF($C$4="Projet en zone RIP porté par une DSP en affermage ou un PPP","non pertinent",AL79*(SUM($D$71:AL71)+SUM($D$75:AL75)))</f>
        <v>1469623.7304867345</v>
      </c>
      <c r="AM84" s="141">
        <f>IF($C$4="Projet en zone RIP porté par une DSP en affermage ou un PPP","non pertinent",AM79*(SUM($D$71:AM71)+SUM($D$75:AM75)))</f>
        <v>1469623.7304867345</v>
      </c>
      <c r="AN84" s="141">
        <f>IF($C$4="Projet en zone RIP porté par une DSP en affermage ou un PPP","non pertinent",AN79*(SUM($D$71:AN71)+SUM($D$75:AN75)))</f>
        <v>1469623.7304867345</v>
      </c>
      <c r="AO84" s="141">
        <f>IF($C$4="Projet en zone RIP porté par une DSP en affermage ou un PPP","non pertinent",AO79*(SUM($D$71:AO71)+SUM($D$75:AO75)))</f>
        <v>1469623.7304867345</v>
      </c>
      <c r="AP84" s="141">
        <f>IF($C$4="Projet en zone RIP porté par une DSP en affermage ou un PPP","non pertinent",AP79*(SUM($D$71:AP71)+SUM($D$75:AP75)))</f>
        <v>1469623.7304867345</v>
      </c>
      <c r="AQ84" s="141">
        <f>IF($C$4="Projet en zone RIP porté par une DSP en affermage ou un PPP","non pertinent",AQ79*(SUM($D$71:AQ71)+SUM($D$75:AQ75)))</f>
        <v>1469623.7304867345</v>
      </c>
      <c r="AR84" s="141">
        <f>IF($C$4="Projet en zone RIP porté par une DSP en affermage ou un PPP","non pertinent",AR79*(SUM($D$71:AR71)+SUM($D$75:AR75)))</f>
        <v>1469623.7304867345</v>
      </c>
      <c r="AS84" s="141">
        <f>IF($C$4="Projet en zone RIP porté par une DSP en affermage ou un PPP","non pertinent",AS79*(SUM($D$71:AS71)+SUM($D$75:AS75)))</f>
        <v>1469623.7304867345</v>
      </c>
      <c r="AT84" s="141">
        <f>IF($C$4="Projet en zone RIP porté par une DSP en affermage ou un PPP","non pertinent",AT79*(SUM($D$71:AT71)+SUM($D$75:AT75)))</f>
        <v>1469623.7304867345</v>
      </c>
      <c r="AU84" s="141">
        <f>IF($C$4="Projet en zone RIP porté par une DSP en affermage ou un PPP","non pertinent",AU79*(SUM($D$71:AU71)+SUM($D$75:AU75)))</f>
        <v>1469623.7304867345</v>
      </c>
      <c r="AV84" s="141">
        <f>IF($C$4="Projet en zone RIP porté par une DSP en affermage ou un PPP","non pertinent",AV79*(SUM($D$71:AV71)+SUM($D$75:AV75)))</f>
        <v>1469623.7304867345</v>
      </c>
      <c r="AW84" s="141">
        <f>IF($C$4="Projet en zone RIP porté par une DSP en affermage ou un PPP","non pertinent",AW79*(SUM($D$71:AW71)+SUM($D$75:AW75)))</f>
        <v>1469623.7304867345</v>
      </c>
      <c r="AX84" s="141">
        <f>IF($C$4="Projet en zone RIP porté par une DSP en affermage ou un PPP","non pertinent",AX79*(SUM($D$71:AX71)+SUM($D$75:AX75)))</f>
        <v>1469623.7304867345</v>
      </c>
      <c r="AY84" s="141">
        <f>IF($C$4="Projet en zone RIP porté par une DSP en affermage ou un PPP","non pertinent",AY79*(SUM($D$71:AY71)+SUM($D$75:AY75)))</f>
        <v>1469623.7304867345</v>
      </c>
      <c r="AZ84" s="141">
        <f>IF($C$4="Projet en zone RIP porté par une DSP en affermage ou un PPP","non pertinent",AZ79*(SUM($D$71:AZ71)+SUM($D$75:AZ75)))</f>
        <v>1469623.7304867345</v>
      </c>
      <c r="BA84" s="141">
        <f>IF($C$4="Projet en zone RIP porté par une DSP en affermage ou un PPP","non pertinent",BA79*(SUM($D$71:BA71)+SUM($D$75:BA75)))</f>
        <v>1469623.7304867345</v>
      </c>
    </row>
    <row r="85" spans="1:53" s="216" customFormat="1" ht="25.5" collapsed="1">
      <c r="A85" s="28" t="s">
        <v>189</v>
      </c>
      <c r="B85" s="28" t="s">
        <v>150</v>
      </c>
      <c r="C85" s="220" t="str">
        <f>INDEX($B$86:$C$88,MATCH($C$4,$B$86:$B$88,0),2)</f>
        <v>Investissements AMII</v>
      </c>
      <c r="D85" s="21">
        <f>INDEX($C$86:$BA$88,MATCH($C$85,$C$86:$C$88,0),D1+1)</f>
        <v>2165458.3607580066</v>
      </c>
      <c r="E85" s="21">
        <f>INDEX($C$86:$BA$88,MATCH($C$85,$C$86:$C$88,0),E1+1)</f>
        <v>4402202.6233634716</v>
      </c>
      <c r="F85" s="21">
        <f>INDEX($C$86:$BA$88,MATCH($C$85,$C$86:$C$88,0),F1+1)</f>
        <v>5989873.2872378435</v>
      </c>
      <c r="G85" s="21">
        <f>INDEX($C$86:$BA$88,MATCH($C$85,$C$86:$C$88,0),G1+1)</f>
        <v>7164385.4550032122</v>
      </c>
      <c r="H85" s="21">
        <f>INDEX($C$86:$BA$88,MATCH($C$85,$C$86:$C$88,0),H1+1)</f>
        <v>7590916.2975509465</v>
      </c>
      <c r="I85" s="21">
        <f>INDEX($C$86:$BA$88,MATCH($C$85,$C$86:$C$88,0),I1+1)</f>
        <v>7324870.7236418147</v>
      </c>
      <c r="J85" s="21">
        <f>INDEX($C$86:$BA$88,MATCH($C$85,$C$86:$C$88,0),J1+1)</f>
        <v>6171168.9892721437</v>
      </c>
      <c r="K85" s="21">
        <f>INDEX($C$86:$BA$88,MATCH($C$85,$C$86:$C$88,0),K1+1)</f>
        <v>5490633.285695672</v>
      </c>
      <c r="L85" s="21">
        <f>INDEX($C$86:$BA$88,MATCH($C$85,$C$86:$C$88,0),L1+1)</f>
        <v>3755883.8198752422</v>
      </c>
      <c r="M85" s="21">
        <f>INDEX($C$86:$BA$88,MATCH($C$85,$C$86:$C$88,0),M1+1)</f>
        <v>2179852.6119589629</v>
      </c>
      <c r="N85" s="21">
        <f>INDEX($C$86:$BA$88,MATCH($C$85,$C$86:$C$88,0),N1+1)</f>
        <v>1522222.6143430988</v>
      </c>
      <c r="O85" s="21">
        <f>INDEX($C$86:$BA$88,MATCH($C$85,$C$86:$C$88,0),O1+1)</f>
        <v>1199829.5241991647</v>
      </c>
      <c r="P85" s="21">
        <f>INDEX($C$86:$BA$88,MATCH($C$85,$C$86:$C$88,0),P1+1)</f>
        <v>1036451.2843456276</v>
      </c>
      <c r="Q85" s="21">
        <f>INDEX($C$86:$BA$88,MATCH($C$85,$C$86:$C$88,0),Q1+1)</f>
        <v>1020572.0350602327</v>
      </c>
      <c r="R85" s="21">
        <f>INDEX($C$86:$BA$88,MATCH($C$85,$C$86:$C$88,0),R1+1)</f>
        <v>1061394.9164626419</v>
      </c>
      <c r="S85" s="21">
        <f>INDEX($C$86:$BA$88,MATCH($C$85,$C$86:$C$88,0),S1+1)</f>
        <v>1102217.7978650513</v>
      </c>
      <c r="T85" s="21">
        <f>INDEX($C$86:$BA$88,MATCH($C$85,$C$86:$C$88,0),T1+1)</f>
        <v>1143040.6792674605</v>
      </c>
      <c r="U85" s="21">
        <f>INDEX($C$86:$BA$88,MATCH($C$85,$C$86:$C$88,0),U1+1)</f>
        <v>1183863.5606698697</v>
      </c>
      <c r="V85" s="21">
        <f>INDEX($C$86:$BA$88,MATCH($C$85,$C$86:$C$88,0),V1+1)</f>
        <v>1224686.4420722791</v>
      </c>
      <c r="W85" s="21">
        <f>INDEX($C$86:$BA$88,MATCH($C$85,$C$86:$C$88,0),W1+1)</f>
        <v>1265509.3234746882</v>
      </c>
      <c r="X85" s="21">
        <f>INDEX($C$86:$BA$88,MATCH($C$85,$C$86:$C$88,0),X1+1)</f>
        <v>1306332.2048770974</v>
      </c>
      <c r="Y85" s="21">
        <f>INDEX($C$86:$BA$88,MATCH($C$85,$C$86:$C$88,0),Y1+1)</f>
        <v>1347155.0862795068</v>
      </c>
      <c r="Z85" s="21">
        <f>INDEX($C$86:$BA$88,MATCH($C$85,$C$86:$C$88,0),Z1+1)</f>
        <v>1387977.967681916</v>
      </c>
      <c r="AA85" s="21">
        <f>INDEX($C$86:$BA$88,MATCH($C$85,$C$86:$C$88,0),AA1+1)</f>
        <v>1428800.8490843251</v>
      </c>
      <c r="AB85" s="21">
        <f>INDEX($C$86:$BA$88,MATCH($C$85,$C$86:$C$88,0),AB1+1)</f>
        <v>1469623.7304867345</v>
      </c>
      <c r="AC85" s="21">
        <f>INDEX($C$86:$BA$88,MATCH($C$85,$C$86:$C$88,0),AC1+1)</f>
        <v>1469623.7304867345</v>
      </c>
      <c r="AD85" s="21">
        <f>INDEX($C$86:$BA$88,MATCH($C$85,$C$86:$C$88,0),AD1+1)</f>
        <v>1469623.7304867345</v>
      </c>
      <c r="AE85" s="21">
        <f>INDEX($C$86:$BA$88,MATCH($C$85,$C$86:$C$88,0),AE1+1)</f>
        <v>1469623.7304867345</v>
      </c>
      <c r="AF85" s="21">
        <f>INDEX($C$86:$BA$88,MATCH($C$85,$C$86:$C$88,0),AF1+1)</f>
        <v>1469623.7304867345</v>
      </c>
      <c r="AG85" s="21">
        <f>INDEX($C$86:$BA$88,MATCH($C$85,$C$86:$C$88,0),AG1+1)</f>
        <v>1469623.7304867345</v>
      </c>
      <c r="AH85" s="21">
        <f>INDEX($C$86:$BA$88,MATCH($C$85,$C$86:$C$88,0),AH1+1)</f>
        <v>1469623.7304867345</v>
      </c>
      <c r="AI85" s="21">
        <f>INDEX($C$86:$BA$88,MATCH($C$85,$C$86:$C$88,0),AI1+1)</f>
        <v>1469623.7304867345</v>
      </c>
      <c r="AJ85" s="21">
        <f>INDEX($C$86:$BA$88,MATCH($C$85,$C$86:$C$88,0),AJ1+1)</f>
        <v>1469623.7304867345</v>
      </c>
      <c r="AK85" s="21">
        <f>INDEX($C$86:$BA$88,MATCH($C$85,$C$86:$C$88,0),AK1+1)</f>
        <v>1469623.7304867345</v>
      </c>
      <c r="AL85" s="21">
        <f>INDEX($C$86:$BA$88,MATCH($C$85,$C$86:$C$88,0),AL1+1)</f>
        <v>1469623.7304867345</v>
      </c>
      <c r="AM85" s="21">
        <f>INDEX($C$86:$BA$88,MATCH($C$85,$C$86:$C$88,0),AM1+1)</f>
        <v>1469623.7304867345</v>
      </c>
      <c r="AN85" s="21">
        <f>INDEX($C$86:$BA$88,MATCH($C$85,$C$86:$C$88,0),AN1+1)</f>
        <v>1469623.7304867345</v>
      </c>
      <c r="AO85" s="21">
        <f>INDEX($C$86:$BA$88,MATCH($C$85,$C$86:$C$88,0),AO1+1)</f>
        <v>1469623.7304867345</v>
      </c>
      <c r="AP85" s="21">
        <f>INDEX($C$86:$BA$88,MATCH($C$85,$C$86:$C$88,0),AP1+1)</f>
        <v>1469623.7304867345</v>
      </c>
      <c r="AQ85" s="21">
        <f>INDEX($C$86:$BA$88,MATCH($C$85,$C$86:$C$88,0),AQ1+1)</f>
        <v>1469623.7304867345</v>
      </c>
      <c r="AR85" s="21">
        <f>INDEX($C$86:$BA$88,MATCH($C$85,$C$86:$C$88,0),AR1+1)</f>
        <v>1469623.7304867345</v>
      </c>
      <c r="AS85" s="21">
        <f>INDEX($C$86:$BA$88,MATCH($C$85,$C$86:$C$88,0),AS1+1)</f>
        <v>1469623.7304867345</v>
      </c>
      <c r="AT85" s="21">
        <f>INDEX($C$86:$BA$88,MATCH($C$85,$C$86:$C$88,0),AT1+1)</f>
        <v>1469623.7304867345</v>
      </c>
      <c r="AU85" s="21">
        <f>INDEX($C$86:$BA$88,MATCH($C$85,$C$86:$C$88,0),AU1+1)</f>
        <v>1469623.7304867345</v>
      </c>
      <c r="AV85" s="21">
        <f>INDEX($C$86:$BA$88,MATCH($C$85,$C$86:$C$88,0),AV1+1)</f>
        <v>1469623.7304867345</v>
      </c>
      <c r="AW85" s="21">
        <f>INDEX($C$86:$BA$88,MATCH($C$85,$C$86:$C$88,0),AW1+1)</f>
        <v>1469623.7304867345</v>
      </c>
      <c r="AX85" s="21">
        <f>INDEX($C$86:$BA$88,MATCH($C$85,$C$86:$C$88,0),AX1+1)</f>
        <v>1469623.7304867345</v>
      </c>
      <c r="AY85" s="21">
        <f>INDEX($C$86:$BA$88,MATCH($C$85,$C$86:$C$88,0),AY1+1)</f>
        <v>1469623.7304867345</v>
      </c>
      <c r="AZ85" s="21">
        <f>INDEX($C$86:$BA$88,MATCH($C$85,$C$86:$C$88,0),AZ1+1)</f>
        <v>1469623.7304867345</v>
      </c>
      <c r="BA85" s="21">
        <f>INDEX($C$86:$BA$88,MATCH($C$85,$C$86:$C$88,0),BA1+1)</f>
        <v>1469623.7304867345</v>
      </c>
    </row>
    <row r="86" spans="1:53" s="51" customFormat="1" hidden="1" outlineLevel="1">
      <c r="A86" s="218"/>
      <c r="B86" s="218" t="s">
        <v>186</v>
      </c>
      <c r="C86" s="33" t="s">
        <v>183</v>
      </c>
      <c r="D86" s="222">
        <f t="shared" ref="D86:AI86" si="10">IF($C$85="Investissements AMII",D71+D75+D82,"non pertinent")</f>
        <v>2165458.3607580066</v>
      </c>
      <c r="E86" s="222">
        <f t="shared" si="10"/>
        <v>4402202.6233634716</v>
      </c>
      <c r="F86" s="222">
        <f t="shared" si="10"/>
        <v>5989873.2872378435</v>
      </c>
      <c r="G86" s="222">
        <f t="shared" si="10"/>
        <v>7164385.4550032122</v>
      </c>
      <c r="H86" s="222">
        <f t="shared" si="10"/>
        <v>7590916.2975509465</v>
      </c>
      <c r="I86" s="222">
        <f t="shared" si="10"/>
        <v>7324870.7236418147</v>
      </c>
      <c r="J86" s="222">
        <f t="shared" si="10"/>
        <v>6171168.9892721437</v>
      </c>
      <c r="K86" s="222">
        <f t="shared" si="10"/>
        <v>5490633.285695672</v>
      </c>
      <c r="L86" s="222">
        <f t="shared" si="10"/>
        <v>3755883.8198752422</v>
      </c>
      <c r="M86" s="222">
        <f t="shared" si="10"/>
        <v>2179852.6119589629</v>
      </c>
      <c r="N86" s="222">
        <f t="shared" si="10"/>
        <v>1522222.6143430988</v>
      </c>
      <c r="O86" s="222">
        <f t="shared" si="10"/>
        <v>1199829.5241991647</v>
      </c>
      <c r="P86" s="222">
        <f t="shared" si="10"/>
        <v>1036451.2843456276</v>
      </c>
      <c r="Q86" s="222">
        <f t="shared" si="10"/>
        <v>1020572.0350602327</v>
      </c>
      <c r="R86" s="222">
        <f t="shared" si="10"/>
        <v>1061394.9164626419</v>
      </c>
      <c r="S86" s="222">
        <f t="shared" si="10"/>
        <v>1102217.7978650513</v>
      </c>
      <c r="T86" s="222">
        <f t="shared" si="10"/>
        <v>1143040.6792674605</v>
      </c>
      <c r="U86" s="222">
        <f t="shared" si="10"/>
        <v>1183863.5606698697</v>
      </c>
      <c r="V86" s="222">
        <f t="shared" si="10"/>
        <v>1224686.4420722791</v>
      </c>
      <c r="W86" s="222">
        <f t="shared" si="10"/>
        <v>1265509.3234746882</v>
      </c>
      <c r="X86" s="222">
        <f t="shared" si="10"/>
        <v>1306332.2048770974</v>
      </c>
      <c r="Y86" s="222">
        <f t="shared" si="10"/>
        <v>1347155.0862795068</v>
      </c>
      <c r="Z86" s="222">
        <f t="shared" si="10"/>
        <v>1387977.967681916</v>
      </c>
      <c r="AA86" s="222">
        <f t="shared" si="10"/>
        <v>1428800.8490843251</v>
      </c>
      <c r="AB86" s="222">
        <f t="shared" si="10"/>
        <v>1469623.7304867345</v>
      </c>
      <c r="AC86" s="222">
        <f t="shared" si="10"/>
        <v>1469623.7304867345</v>
      </c>
      <c r="AD86" s="222">
        <f t="shared" si="10"/>
        <v>1469623.7304867345</v>
      </c>
      <c r="AE86" s="222">
        <f t="shared" si="10"/>
        <v>1469623.7304867345</v>
      </c>
      <c r="AF86" s="222">
        <f t="shared" si="10"/>
        <v>1469623.7304867345</v>
      </c>
      <c r="AG86" s="222">
        <f t="shared" si="10"/>
        <v>1469623.7304867345</v>
      </c>
      <c r="AH86" s="222">
        <f t="shared" si="10"/>
        <v>1469623.7304867345</v>
      </c>
      <c r="AI86" s="222">
        <f t="shared" si="10"/>
        <v>1469623.7304867345</v>
      </c>
      <c r="AJ86" s="222">
        <f t="shared" ref="AJ86:BA86" si="11">IF($C$85="Investissements AMII",AJ71+AJ75+AJ82,"non pertinent")</f>
        <v>1469623.7304867345</v>
      </c>
      <c r="AK86" s="222">
        <f t="shared" si="11"/>
        <v>1469623.7304867345</v>
      </c>
      <c r="AL86" s="222">
        <f t="shared" si="11"/>
        <v>1469623.7304867345</v>
      </c>
      <c r="AM86" s="222">
        <f t="shared" si="11"/>
        <v>1469623.7304867345</v>
      </c>
      <c r="AN86" s="222">
        <f t="shared" si="11"/>
        <v>1469623.7304867345</v>
      </c>
      <c r="AO86" s="222">
        <f t="shared" si="11"/>
        <v>1469623.7304867345</v>
      </c>
      <c r="AP86" s="222">
        <f t="shared" si="11"/>
        <v>1469623.7304867345</v>
      </c>
      <c r="AQ86" s="222">
        <f t="shared" si="11"/>
        <v>1469623.7304867345</v>
      </c>
      <c r="AR86" s="222">
        <f t="shared" si="11"/>
        <v>1469623.7304867345</v>
      </c>
      <c r="AS86" s="222">
        <f t="shared" si="11"/>
        <v>1469623.7304867345</v>
      </c>
      <c r="AT86" s="222">
        <f t="shared" si="11"/>
        <v>1469623.7304867345</v>
      </c>
      <c r="AU86" s="222">
        <f t="shared" si="11"/>
        <v>1469623.7304867345</v>
      </c>
      <c r="AV86" s="222">
        <f t="shared" si="11"/>
        <v>1469623.7304867345</v>
      </c>
      <c r="AW86" s="222">
        <f t="shared" si="11"/>
        <v>1469623.7304867345</v>
      </c>
      <c r="AX86" s="222">
        <f t="shared" si="11"/>
        <v>1469623.7304867345</v>
      </c>
      <c r="AY86" s="222">
        <f t="shared" si="11"/>
        <v>1469623.7304867345</v>
      </c>
      <c r="AZ86" s="222">
        <f t="shared" si="11"/>
        <v>1469623.7304867345</v>
      </c>
      <c r="BA86" s="222">
        <f t="shared" si="11"/>
        <v>1469623.7304867345</v>
      </c>
    </row>
    <row r="87" spans="1:53" s="134" customFormat="1" hidden="1" outlineLevel="1">
      <c r="A87" s="218"/>
      <c r="B87" s="218" t="s">
        <v>187</v>
      </c>
      <c r="C87" s="217" t="s">
        <v>191</v>
      </c>
      <c r="D87" s="127" t="str">
        <f>IF($C$85="Investissements DSP concessive",D71+D75+D82,"non pertinent")</f>
        <v>non pertinent</v>
      </c>
      <c r="E87" s="127" t="str">
        <f t="shared" ref="E87:BA87" si="12">IF($C$85="Investissements DSP concessive",E71+E75+E82,"non pertinent")</f>
        <v>non pertinent</v>
      </c>
      <c r="F87" s="127" t="str">
        <f t="shared" si="12"/>
        <v>non pertinent</v>
      </c>
      <c r="G87" s="127" t="str">
        <f t="shared" si="12"/>
        <v>non pertinent</v>
      </c>
      <c r="H87" s="127" t="str">
        <f t="shared" si="12"/>
        <v>non pertinent</v>
      </c>
      <c r="I87" s="127" t="str">
        <f t="shared" si="12"/>
        <v>non pertinent</v>
      </c>
      <c r="J87" s="127" t="str">
        <f t="shared" si="12"/>
        <v>non pertinent</v>
      </c>
      <c r="K87" s="127" t="str">
        <f t="shared" si="12"/>
        <v>non pertinent</v>
      </c>
      <c r="L87" s="127" t="str">
        <f t="shared" si="12"/>
        <v>non pertinent</v>
      </c>
      <c r="M87" s="127" t="str">
        <f t="shared" si="12"/>
        <v>non pertinent</v>
      </c>
      <c r="N87" s="127" t="str">
        <f t="shared" si="12"/>
        <v>non pertinent</v>
      </c>
      <c r="O87" s="127" t="str">
        <f t="shared" si="12"/>
        <v>non pertinent</v>
      </c>
      <c r="P87" s="127" t="str">
        <f t="shared" si="12"/>
        <v>non pertinent</v>
      </c>
      <c r="Q87" s="127" t="str">
        <f t="shared" si="12"/>
        <v>non pertinent</v>
      </c>
      <c r="R87" s="127" t="str">
        <f t="shared" si="12"/>
        <v>non pertinent</v>
      </c>
      <c r="S87" s="127" t="str">
        <f t="shared" si="12"/>
        <v>non pertinent</v>
      </c>
      <c r="T87" s="127" t="str">
        <f t="shared" si="12"/>
        <v>non pertinent</v>
      </c>
      <c r="U87" s="127" t="str">
        <f t="shared" si="12"/>
        <v>non pertinent</v>
      </c>
      <c r="V87" s="127" t="str">
        <f t="shared" si="12"/>
        <v>non pertinent</v>
      </c>
      <c r="W87" s="127" t="str">
        <f t="shared" si="12"/>
        <v>non pertinent</v>
      </c>
      <c r="X87" s="127" t="str">
        <f t="shared" si="12"/>
        <v>non pertinent</v>
      </c>
      <c r="Y87" s="127" t="str">
        <f t="shared" si="12"/>
        <v>non pertinent</v>
      </c>
      <c r="Z87" s="127" t="str">
        <f t="shared" si="12"/>
        <v>non pertinent</v>
      </c>
      <c r="AA87" s="127" t="str">
        <f t="shared" si="12"/>
        <v>non pertinent</v>
      </c>
      <c r="AB87" s="127" t="str">
        <f t="shared" si="12"/>
        <v>non pertinent</v>
      </c>
      <c r="AC87" s="127" t="str">
        <f t="shared" si="12"/>
        <v>non pertinent</v>
      </c>
      <c r="AD87" s="127" t="str">
        <f t="shared" si="12"/>
        <v>non pertinent</v>
      </c>
      <c r="AE87" s="127" t="str">
        <f t="shared" si="12"/>
        <v>non pertinent</v>
      </c>
      <c r="AF87" s="127" t="str">
        <f t="shared" si="12"/>
        <v>non pertinent</v>
      </c>
      <c r="AG87" s="127" t="str">
        <f t="shared" si="12"/>
        <v>non pertinent</v>
      </c>
      <c r="AH87" s="127" t="str">
        <f t="shared" si="12"/>
        <v>non pertinent</v>
      </c>
      <c r="AI87" s="127" t="str">
        <f t="shared" si="12"/>
        <v>non pertinent</v>
      </c>
      <c r="AJ87" s="127" t="str">
        <f t="shared" si="12"/>
        <v>non pertinent</v>
      </c>
      <c r="AK87" s="127" t="str">
        <f t="shared" si="12"/>
        <v>non pertinent</v>
      </c>
      <c r="AL87" s="127" t="str">
        <f t="shared" si="12"/>
        <v>non pertinent</v>
      </c>
      <c r="AM87" s="127" t="str">
        <f t="shared" si="12"/>
        <v>non pertinent</v>
      </c>
      <c r="AN87" s="127" t="str">
        <f t="shared" si="12"/>
        <v>non pertinent</v>
      </c>
      <c r="AO87" s="127" t="str">
        <f t="shared" si="12"/>
        <v>non pertinent</v>
      </c>
      <c r="AP87" s="127" t="str">
        <f t="shared" si="12"/>
        <v>non pertinent</v>
      </c>
      <c r="AQ87" s="127" t="str">
        <f t="shared" si="12"/>
        <v>non pertinent</v>
      </c>
      <c r="AR87" s="127" t="str">
        <f t="shared" si="12"/>
        <v>non pertinent</v>
      </c>
      <c r="AS87" s="127" t="str">
        <f t="shared" si="12"/>
        <v>non pertinent</v>
      </c>
      <c r="AT87" s="127" t="str">
        <f t="shared" si="12"/>
        <v>non pertinent</v>
      </c>
      <c r="AU87" s="127" t="str">
        <f t="shared" si="12"/>
        <v>non pertinent</v>
      </c>
      <c r="AV87" s="127" t="str">
        <f t="shared" si="12"/>
        <v>non pertinent</v>
      </c>
      <c r="AW87" s="127" t="str">
        <f t="shared" si="12"/>
        <v>non pertinent</v>
      </c>
      <c r="AX87" s="127" t="str">
        <f t="shared" si="12"/>
        <v>non pertinent</v>
      </c>
      <c r="AY87" s="127" t="str">
        <f t="shared" si="12"/>
        <v>non pertinent</v>
      </c>
      <c r="AZ87" s="127" t="str">
        <f t="shared" si="12"/>
        <v>non pertinent</v>
      </c>
      <c r="BA87" s="127" t="str">
        <f t="shared" si="12"/>
        <v>non pertinent</v>
      </c>
    </row>
    <row r="88" spans="1:53" s="51" customFormat="1" ht="25.5" hidden="1" outlineLevel="1">
      <c r="A88" s="218"/>
      <c r="B88" s="218" t="s">
        <v>188</v>
      </c>
      <c r="C88" s="217" t="s">
        <v>190</v>
      </c>
      <c r="D88" s="127" t="str">
        <f>IF($C$85="Redevance d'affermage ou loyer de partenariat","a remplir","non pertinent")</f>
        <v>non pertinent</v>
      </c>
      <c r="E88" s="127" t="str">
        <f t="shared" ref="E88:BA88" si="13">IF($C$85="Redevance d'affermage ou loyer de partenariat","a remplir","non pertinent")</f>
        <v>non pertinent</v>
      </c>
      <c r="F88" s="127" t="str">
        <f t="shared" si="13"/>
        <v>non pertinent</v>
      </c>
      <c r="G88" s="127" t="str">
        <f t="shared" si="13"/>
        <v>non pertinent</v>
      </c>
      <c r="H88" s="127" t="str">
        <f t="shared" si="13"/>
        <v>non pertinent</v>
      </c>
      <c r="I88" s="127" t="str">
        <f t="shared" si="13"/>
        <v>non pertinent</v>
      </c>
      <c r="J88" s="127" t="str">
        <f t="shared" si="13"/>
        <v>non pertinent</v>
      </c>
      <c r="K88" s="127" t="str">
        <f t="shared" si="13"/>
        <v>non pertinent</v>
      </c>
      <c r="L88" s="127" t="str">
        <f t="shared" si="13"/>
        <v>non pertinent</v>
      </c>
      <c r="M88" s="127" t="str">
        <f t="shared" si="13"/>
        <v>non pertinent</v>
      </c>
      <c r="N88" s="127" t="str">
        <f t="shared" si="13"/>
        <v>non pertinent</v>
      </c>
      <c r="O88" s="127" t="str">
        <f t="shared" si="13"/>
        <v>non pertinent</v>
      </c>
      <c r="P88" s="127" t="str">
        <f t="shared" si="13"/>
        <v>non pertinent</v>
      </c>
      <c r="Q88" s="127" t="str">
        <f t="shared" si="13"/>
        <v>non pertinent</v>
      </c>
      <c r="R88" s="127" t="str">
        <f t="shared" si="13"/>
        <v>non pertinent</v>
      </c>
      <c r="S88" s="127" t="str">
        <f t="shared" si="13"/>
        <v>non pertinent</v>
      </c>
      <c r="T88" s="127" t="str">
        <f t="shared" si="13"/>
        <v>non pertinent</v>
      </c>
      <c r="U88" s="127" t="str">
        <f t="shared" si="13"/>
        <v>non pertinent</v>
      </c>
      <c r="V88" s="127" t="str">
        <f t="shared" si="13"/>
        <v>non pertinent</v>
      </c>
      <c r="W88" s="127" t="str">
        <f t="shared" si="13"/>
        <v>non pertinent</v>
      </c>
      <c r="X88" s="127" t="str">
        <f t="shared" si="13"/>
        <v>non pertinent</v>
      </c>
      <c r="Y88" s="127" t="str">
        <f t="shared" si="13"/>
        <v>non pertinent</v>
      </c>
      <c r="Z88" s="127" t="str">
        <f t="shared" si="13"/>
        <v>non pertinent</v>
      </c>
      <c r="AA88" s="127" t="str">
        <f t="shared" si="13"/>
        <v>non pertinent</v>
      </c>
      <c r="AB88" s="127" t="str">
        <f t="shared" si="13"/>
        <v>non pertinent</v>
      </c>
      <c r="AC88" s="127" t="str">
        <f t="shared" si="13"/>
        <v>non pertinent</v>
      </c>
      <c r="AD88" s="127" t="str">
        <f t="shared" si="13"/>
        <v>non pertinent</v>
      </c>
      <c r="AE88" s="127" t="str">
        <f t="shared" si="13"/>
        <v>non pertinent</v>
      </c>
      <c r="AF88" s="127" t="str">
        <f t="shared" si="13"/>
        <v>non pertinent</v>
      </c>
      <c r="AG88" s="127" t="str">
        <f t="shared" si="13"/>
        <v>non pertinent</v>
      </c>
      <c r="AH88" s="127" t="str">
        <f t="shared" si="13"/>
        <v>non pertinent</v>
      </c>
      <c r="AI88" s="127" t="str">
        <f t="shared" si="13"/>
        <v>non pertinent</v>
      </c>
      <c r="AJ88" s="127" t="str">
        <f t="shared" si="13"/>
        <v>non pertinent</v>
      </c>
      <c r="AK88" s="127" t="str">
        <f t="shared" si="13"/>
        <v>non pertinent</v>
      </c>
      <c r="AL88" s="127" t="str">
        <f t="shared" si="13"/>
        <v>non pertinent</v>
      </c>
      <c r="AM88" s="127" t="str">
        <f t="shared" si="13"/>
        <v>non pertinent</v>
      </c>
      <c r="AN88" s="127" t="str">
        <f t="shared" si="13"/>
        <v>non pertinent</v>
      </c>
      <c r="AO88" s="127" t="str">
        <f t="shared" si="13"/>
        <v>non pertinent</v>
      </c>
      <c r="AP88" s="127" t="str">
        <f t="shared" si="13"/>
        <v>non pertinent</v>
      </c>
      <c r="AQ88" s="127" t="str">
        <f t="shared" si="13"/>
        <v>non pertinent</v>
      </c>
      <c r="AR88" s="127" t="str">
        <f t="shared" si="13"/>
        <v>non pertinent</v>
      </c>
      <c r="AS88" s="127" t="str">
        <f t="shared" si="13"/>
        <v>non pertinent</v>
      </c>
      <c r="AT88" s="127" t="str">
        <f t="shared" si="13"/>
        <v>non pertinent</v>
      </c>
      <c r="AU88" s="127" t="str">
        <f t="shared" si="13"/>
        <v>non pertinent</v>
      </c>
      <c r="AV88" s="127" t="str">
        <f t="shared" si="13"/>
        <v>non pertinent</v>
      </c>
      <c r="AW88" s="127" t="str">
        <f t="shared" si="13"/>
        <v>non pertinent</v>
      </c>
      <c r="AX88" s="127" t="str">
        <f t="shared" si="13"/>
        <v>non pertinent</v>
      </c>
      <c r="AY88" s="127" t="str">
        <f t="shared" si="13"/>
        <v>non pertinent</v>
      </c>
      <c r="AZ88" s="127" t="str">
        <f t="shared" si="13"/>
        <v>non pertinent</v>
      </c>
      <c r="BA88" s="127" t="str">
        <f t="shared" si="13"/>
        <v>non pertinent</v>
      </c>
    </row>
    <row r="89" spans="1:53" s="51" customFormat="1" collapsed="1">
      <c r="A89" s="19"/>
      <c r="B89" s="19"/>
      <c r="C89" s="33"/>
      <c r="D89" s="21"/>
      <c r="E89" s="21"/>
      <c r="F89" s="21"/>
      <c r="G89" s="21"/>
      <c r="H89" s="21"/>
      <c r="I89" s="21"/>
      <c r="J89" s="21"/>
      <c r="K89" s="21"/>
      <c r="L89" s="21"/>
      <c r="M89" s="21"/>
      <c r="N89" s="21"/>
      <c r="O89" s="21"/>
      <c r="P89" s="21"/>
      <c r="Q89" s="21"/>
      <c r="R89" s="21"/>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row>
    <row r="90" spans="1:53">
      <c r="A90" s="25" t="s">
        <v>126</v>
      </c>
      <c r="B90" s="25"/>
      <c r="C90" s="221" t="str">
        <f>IF($C$4="Projet en zone RIP porté par une DSP en affermage ou un PPP","Attention, dans certains montages contractuels, les charges d'exploitation peuvent être supportées directement via la redevance","")</f>
        <v/>
      </c>
    </row>
    <row r="91" spans="1:53">
      <c r="A91" s="28" t="s">
        <v>168</v>
      </c>
      <c r="B91" s="28" t="s">
        <v>151</v>
      </c>
      <c r="C91" s="92" t="s">
        <v>142</v>
      </c>
      <c r="D91" s="46">
        <f>INDEX($C$92:$BA$93,MATCH($C$91,$C$92:$C$93,0),D1+1)</f>
        <v>0.01</v>
      </c>
      <c r="E91" s="46">
        <f>INDEX($C$92:$BA$93,MATCH($C$91,$C$92:$C$93,0),E1+1)</f>
        <v>0.01</v>
      </c>
      <c r="F91" s="46">
        <f>INDEX($C$92:$BA$93,MATCH($C$91,$C$92:$C$93,0),F1+1)</f>
        <v>0.01</v>
      </c>
      <c r="G91" s="46">
        <f>INDEX($C$92:$BA$93,MATCH($C$91,$C$92:$C$93,0),G1+1)</f>
        <v>0.01</v>
      </c>
      <c r="H91" s="46">
        <f>INDEX($C$92:$BA$93,MATCH($C$91,$C$92:$C$93,0),H1+1)</f>
        <v>0.01</v>
      </c>
      <c r="I91" s="46">
        <f>INDEX($C$92:$BA$93,MATCH($C$91,$C$92:$C$93,0),I1+1)</f>
        <v>0.01</v>
      </c>
      <c r="J91" s="46">
        <f>INDEX($C$92:$BA$93,MATCH($C$91,$C$92:$C$93,0),J1+1)</f>
        <v>0.01</v>
      </c>
      <c r="K91" s="46">
        <f>INDEX($C$92:$BA$93,MATCH($C$91,$C$92:$C$93,0),K1+1)</f>
        <v>0.01</v>
      </c>
      <c r="L91" s="46">
        <f>INDEX($C$92:$BA$93,MATCH($C$91,$C$92:$C$93,0),L1+1)</f>
        <v>0.01</v>
      </c>
      <c r="M91" s="46">
        <f>INDEX($C$92:$BA$93,MATCH($C$91,$C$92:$C$93,0),M1+1)</f>
        <v>0.01</v>
      </c>
      <c r="N91" s="46">
        <f>INDEX($C$92:$BA$93,MATCH($C$91,$C$92:$C$93,0),N1+1)</f>
        <v>0.01</v>
      </c>
      <c r="O91" s="46">
        <f>INDEX($C$92:$BA$93,MATCH($C$91,$C$92:$C$93,0),O1+1)</f>
        <v>0.01</v>
      </c>
      <c r="P91" s="46">
        <f>INDEX($C$92:$BA$93,MATCH($C$91,$C$92:$C$93,0),P1+1)</f>
        <v>0.01</v>
      </c>
      <c r="Q91" s="46">
        <f>INDEX($C$92:$BA$93,MATCH($C$91,$C$92:$C$93,0),Q1+1)</f>
        <v>0.01</v>
      </c>
      <c r="R91" s="46">
        <f>INDEX($C$92:$BA$93,MATCH($C$91,$C$92:$C$93,0),R1+1)</f>
        <v>0.01</v>
      </c>
      <c r="S91" s="46">
        <f>INDEX($C$92:$BA$93,MATCH($C$91,$C$92:$C$93,0),S1+1)</f>
        <v>0.01</v>
      </c>
      <c r="T91" s="46">
        <f>INDEX($C$92:$BA$93,MATCH($C$91,$C$92:$C$93,0),T1+1)</f>
        <v>0.01</v>
      </c>
      <c r="U91" s="46">
        <f>INDEX($C$92:$BA$93,MATCH($C$91,$C$92:$C$93,0),U1+1)</f>
        <v>0.01</v>
      </c>
      <c r="V91" s="46">
        <f>INDEX($C$92:$BA$93,MATCH($C$91,$C$92:$C$93,0),V1+1)</f>
        <v>0.01</v>
      </c>
      <c r="W91" s="46">
        <f>INDEX($C$92:$BA$93,MATCH($C$91,$C$92:$C$93,0),W1+1)</f>
        <v>0.01</v>
      </c>
      <c r="X91" s="46">
        <f>INDEX($C$92:$BA$93,MATCH($C$91,$C$92:$C$93,0),X1+1)</f>
        <v>0.01</v>
      </c>
      <c r="Y91" s="46">
        <f>INDEX($C$92:$BA$93,MATCH($C$91,$C$92:$C$93,0),Y1+1)</f>
        <v>0.01</v>
      </c>
      <c r="Z91" s="46">
        <f>INDEX($C$92:$BA$93,MATCH($C$91,$C$92:$C$93,0),Z1+1)</f>
        <v>0.01</v>
      </c>
      <c r="AA91" s="46">
        <f>INDEX($C$92:$BA$93,MATCH($C$91,$C$92:$C$93,0),AA1+1)</f>
        <v>0.01</v>
      </c>
      <c r="AB91" s="46">
        <f>INDEX($C$92:$BA$93,MATCH($C$91,$C$92:$C$93,0),AB1+1)</f>
        <v>0.01</v>
      </c>
      <c r="AC91" s="46">
        <f>INDEX($C$92:$BA$93,MATCH($C$91,$C$92:$C$93,0),AC1+1)</f>
        <v>0.01</v>
      </c>
      <c r="AD91" s="46">
        <f>INDEX($C$92:$BA$93,MATCH($C$91,$C$92:$C$93,0),AD1+1)</f>
        <v>0.01</v>
      </c>
      <c r="AE91" s="46">
        <f>INDEX($C$92:$BA$93,MATCH($C$91,$C$92:$C$93,0),AE1+1)</f>
        <v>0.01</v>
      </c>
      <c r="AF91" s="46">
        <f>INDEX($C$92:$BA$93,MATCH($C$91,$C$92:$C$93,0),AF1+1)</f>
        <v>0.01</v>
      </c>
      <c r="AG91" s="46">
        <f>INDEX($C$92:$BA$93,MATCH($C$91,$C$92:$C$93,0),AG1+1)</f>
        <v>0.01</v>
      </c>
      <c r="AH91" s="46">
        <f>INDEX($C$92:$BA$93,MATCH($C$91,$C$92:$C$93,0),AH1+1)</f>
        <v>0.01</v>
      </c>
      <c r="AI91" s="46">
        <f>INDEX($C$92:$BA$93,MATCH($C$91,$C$92:$C$93,0),AI1+1)</f>
        <v>0.01</v>
      </c>
      <c r="AJ91" s="46">
        <f>INDEX($C$92:$BA$93,MATCH($C$91,$C$92:$C$93,0),AJ1+1)</f>
        <v>0.01</v>
      </c>
      <c r="AK91" s="46">
        <f>INDEX($C$92:$BA$93,MATCH($C$91,$C$92:$C$93,0),AK1+1)</f>
        <v>0.01</v>
      </c>
      <c r="AL91" s="46">
        <f>INDEX($C$92:$BA$93,MATCH($C$91,$C$92:$C$93,0),AL1+1)</f>
        <v>0.01</v>
      </c>
      <c r="AM91" s="46">
        <f>INDEX($C$92:$BA$93,MATCH($C$91,$C$92:$C$93,0),AM1+1)</f>
        <v>0.01</v>
      </c>
      <c r="AN91" s="46">
        <f>INDEX($C$92:$BA$93,MATCH($C$91,$C$92:$C$93,0),AN1+1)</f>
        <v>0.01</v>
      </c>
      <c r="AO91" s="46">
        <f>INDEX($C$92:$BA$93,MATCH($C$91,$C$92:$C$93,0),AO1+1)</f>
        <v>0.01</v>
      </c>
      <c r="AP91" s="46">
        <f>INDEX($C$92:$BA$93,MATCH($C$91,$C$92:$C$93,0),AP1+1)</f>
        <v>0.01</v>
      </c>
      <c r="AQ91" s="46">
        <f>INDEX($C$92:$BA$93,MATCH($C$91,$C$92:$C$93,0),AQ1+1)</f>
        <v>0.01</v>
      </c>
      <c r="AR91" s="46">
        <f>INDEX($C$92:$BA$93,MATCH($C$91,$C$92:$C$93,0),AR1+1)</f>
        <v>0.01</v>
      </c>
      <c r="AS91" s="46">
        <f>INDEX($C$92:$BA$93,MATCH($C$91,$C$92:$C$93,0),AS1+1)</f>
        <v>0.01</v>
      </c>
      <c r="AT91" s="46">
        <f>INDEX($C$92:$BA$93,MATCH($C$91,$C$92:$C$93,0),AT1+1)</f>
        <v>0.01</v>
      </c>
      <c r="AU91" s="46">
        <f>INDEX($C$92:$BA$93,MATCH($C$91,$C$92:$C$93,0),AU1+1)</f>
        <v>0.01</v>
      </c>
      <c r="AV91" s="46">
        <f>INDEX($C$92:$BA$93,MATCH($C$91,$C$92:$C$93,0),AV1+1)</f>
        <v>0.01</v>
      </c>
      <c r="AW91" s="46">
        <f>INDEX($C$92:$BA$93,MATCH($C$91,$C$92:$C$93,0),AW1+1)</f>
        <v>0.01</v>
      </c>
      <c r="AX91" s="46">
        <f>INDEX($C$92:$BA$93,MATCH($C$91,$C$92:$C$93,0),AX1+1)</f>
        <v>0.01</v>
      </c>
      <c r="AY91" s="46">
        <f>INDEX($C$92:$BA$93,MATCH($C$91,$C$92:$C$93,0),AY1+1)</f>
        <v>0.01</v>
      </c>
      <c r="AZ91" s="46">
        <f>INDEX($C$92:$BA$93,MATCH($C$91,$C$92:$C$93,0),AZ1+1)</f>
        <v>0.01</v>
      </c>
      <c r="BA91" s="46">
        <f>INDEX($C$92:$BA$93,MATCH($C$91,$C$92:$C$93,0),BA1+1)</f>
        <v>0.01</v>
      </c>
    </row>
    <row r="92" spans="1:53" s="118" customFormat="1" hidden="1" outlineLevel="1">
      <c r="A92" s="116"/>
      <c r="B92" s="116"/>
      <c r="C92" s="100" t="s">
        <v>142</v>
      </c>
      <c r="D92" s="117">
        <v>0.01</v>
      </c>
      <c r="E92" s="117">
        <v>0.01</v>
      </c>
      <c r="F92" s="117">
        <v>0.01</v>
      </c>
      <c r="G92" s="117">
        <v>0.01</v>
      </c>
      <c r="H92" s="117">
        <v>0.01</v>
      </c>
      <c r="I92" s="117">
        <v>0.01</v>
      </c>
      <c r="J92" s="117">
        <v>0.01</v>
      </c>
      <c r="K92" s="117">
        <v>0.01</v>
      </c>
      <c r="L92" s="117">
        <v>0.01</v>
      </c>
      <c r="M92" s="117">
        <v>0.01</v>
      </c>
      <c r="N92" s="117">
        <v>0.01</v>
      </c>
      <c r="O92" s="117">
        <v>0.01</v>
      </c>
      <c r="P92" s="117">
        <v>0.01</v>
      </c>
      <c r="Q92" s="117">
        <v>0.01</v>
      </c>
      <c r="R92" s="117">
        <v>0.01</v>
      </c>
      <c r="S92" s="117">
        <v>0.01</v>
      </c>
      <c r="T92" s="117">
        <v>0.01</v>
      </c>
      <c r="U92" s="117">
        <v>0.01</v>
      </c>
      <c r="V92" s="117">
        <v>0.01</v>
      </c>
      <c r="W92" s="117">
        <v>0.01</v>
      </c>
      <c r="X92" s="117">
        <v>0.01</v>
      </c>
      <c r="Y92" s="117">
        <v>0.01</v>
      </c>
      <c r="Z92" s="117">
        <v>0.01</v>
      </c>
      <c r="AA92" s="117">
        <v>0.01</v>
      </c>
      <c r="AB92" s="117">
        <v>0.01</v>
      </c>
      <c r="AC92" s="117">
        <v>0.01</v>
      </c>
      <c r="AD92" s="117">
        <v>0.01</v>
      </c>
      <c r="AE92" s="117">
        <v>0.01</v>
      </c>
      <c r="AF92" s="117">
        <v>0.01</v>
      </c>
      <c r="AG92" s="117">
        <v>0.01</v>
      </c>
      <c r="AH92" s="117">
        <v>0.01</v>
      </c>
      <c r="AI92" s="117">
        <v>0.01</v>
      </c>
      <c r="AJ92" s="117">
        <v>0.01</v>
      </c>
      <c r="AK92" s="117">
        <v>0.01</v>
      </c>
      <c r="AL92" s="117">
        <v>0.01</v>
      </c>
      <c r="AM92" s="117">
        <v>0.01</v>
      </c>
      <c r="AN92" s="117">
        <v>0.01</v>
      </c>
      <c r="AO92" s="117">
        <v>0.01</v>
      </c>
      <c r="AP92" s="117">
        <v>0.01</v>
      </c>
      <c r="AQ92" s="117">
        <v>0.01</v>
      </c>
      <c r="AR92" s="117">
        <v>0.01</v>
      </c>
      <c r="AS92" s="117">
        <v>0.01</v>
      </c>
      <c r="AT92" s="117">
        <v>0.01</v>
      </c>
      <c r="AU92" s="117">
        <v>0.01</v>
      </c>
      <c r="AV92" s="117">
        <v>0.01</v>
      </c>
      <c r="AW92" s="117">
        <v>0.01</v>
      </c>
      <c r="AX92" s="117">
        <v>0.01</v>
      </c>
      <c r="AY92" s="117">
        <v>0.01</v>
      </c>
      <c r="AZ92" s="117">
        <v>0.01</v>
      </c>
      <c r="BA92" s="117">
        <v>0.01</v>
      </c>
    </row>
    <row r="93" spans="1:53" s="118" customFormat="1" hidden="1" outlineLevel="1">
      <c r="A93" s="116"/>
      <c r="B93" s="116"/>
      <c r="C93" s="100" t="s">
        <v>143</v>
      </c>
      <c r="D93" s="117">
        <v>0.02</v>
      </c>
      <c r="E93" s="117">
        <v>0.02</v>
      </c>
      <c r="F93" s="117">
        <v>0.02</v>
      </c>
      <c r="G93" s="117">
        <v>0.02</v>
      </c>
      <c r="H93" s="117">
        <v>0.02</v>
      </c>
      <c r="I93" s="117">
        <v>0.02</v>
      </c>
      <c r="J93" s="117">
        <v>0.02</v>
      </c>
      <c r="K93" s="117">
        <v>0.02</v>
      </c>
      <c r="L93" s="117">
        <v>0.02</v>
      </c>
      <c r="M93" s="117">
        <v>0.02</v>
      </c>
      <c r="N93" s="117">
        <v>0.02</v>
      </c>
      <c r="O93" s="117">
        <v>0.02</v>
      </c>
      <c r="P93" s="117">
        <v>0.02</v>
      </c>
      <c r="Q93" s="117">
        <v>0.02</v>
      </c>
      <c r="R93" s="117">
        <v>0.02</v>
      </c>
      <c r="S93" s="117">
        <v>0.02</v>
      </c>
      <c r="T93" s="117">
        <v>0.02</v>
      </c>
      <c r="U93" s="117">
        <v>0.02</v>
      </c>
      <c r="V93" s="117">
        <v>0.02</v>
      </c>
      <c r="W93" s="117">
        <v>0.02</v>
      </c>
      <c r="X93" s="117">
        <v>0.02</v>
      </c>
      <c r="Y93" s="117">
        <v>0.02</v>
      </c>
      <c r="Z93" s="117">
        <v>0.02</v>
      </c>
      <c r="AA93" s="117">
        <v>0.02</v>
      </c>
      <c r="AB93" s="140">
        <v>0.02</v>
      </c>
      <c r="AC93" s="117">
        <v>0.02</v>
      </c>
      <c r="AD93" s="117">
        <v>0.02</v>
      </c>
      <c r="AE93" s="117">
        <v>0.02</v>
      </c>
      <c r="AF93" s="117">
        <v>0.02</v>
      </c>
      <c r="AG93" s="117">
        <v>0.02</v>
      </c>
      <c r="AH93" s="117">
        <v>0.02</v>
      </c>
      <c r="AI93" s="117">
        <v>0.02</v>
      </c>
      <c r="AJ93" s="117">
        <v>0.02</v>
      </c>
      <c r="AK93" s="117">
        <v>0.02</v>
      </c>
      <c r="AL93" s="117">
        <v>0.02</v>
      </c>
      <c r="AM93" s="117">
        <v>0.02</v>
      </c>
      <c r="AN93" s="117">
        <v>0.02</v>
      </c>
      <c r="AO93" s="117">
        <v>0.02</v>
      </c>
      <c r="AP93" s="117">
        <v>0.02</v>
      </c>
      <c r="AQ93" s="117">
        <v>0.02</v>
      </c>
      <c r="AR93" s="117">
        <v>0.02</v>
      </c>
      <c r="AS93" s="117">
        <v>0.02</v>
      </c>
      <c r="AT93" s="117">
        <v>0.02</v>
      </c>
      <c r="AU93" s="117">
        <v>0.02</v>
      </c>
      <c r="AV93" s="117">
        <v>0.02</v>
      </c>
      <c r="AW93" s="117">
        <v>0.02</v>
      </c>
      <c r="AX93" s="117">
        <v>0.02</v>
      </c>
      <c r="AY93" s="117">
        <v>0.02</v>
      </c>
      <c r="AZ93" s="117">
        <v>0.02</v>
      </c>
      <c r="BA93" s="117">
        <v>0.02</v>
      </c>
    </row>
    <row r="94" spans="1:53" collapsed="1">
      <c r="A94" s="28" t="s">
        <v>169</v>
      </c>
      <c r="B94" s="28" t="s">
        <v>150</v>
      </c>
      <c r="C94" s="92" t="s">
        <v>94</v>
      </c>
      <c r="D94" s="21">
        <f>INDEX(Charges_d_exploitation,MATCH($C$94,$C$95:$C$96,0),D1+1)</f>
        <v>21654.583607580065</v>
      </c>
      <c r="E94" s="21">
        <f>INDEX(Charges_d_exploitation,MATCH($C$94,$C$95:$C$96,0),E1+1)</f>
        <v>65676.609841214784</v>
      </c>
      <c r="F94" s="21">
        <f>INDEX(Charges_d_exploitation,MATCH($C$94,$C$95:$C$96,0),F1+1)</f>
        <v>125575.34271359321</v>
      </c>
      <c r="G94" s="21">
        <f>INDEX(Charges_d_exploitation,MATCH($C$94,$C$95:$C$96,0),G1+1)</f>
        <v>197219.19726362533</v>
      </c>
      <c r="H94" s="21">
        <f>INDEX(Charges_d_exploitation,MATCH($C$94,$C$95:$C$96,0),H1+1)</f>
        <v>273128.36023913481</v>
      </c>
      <c r="I94" s="21">
        <f>INDEX(Charges_d_exploitation,MATCH($C$94,$C$95:$C$96,0),I1+1)</f>
        <v>346377.06747555296</v>
      </c>
      <c r="J94" s="21">
        <f>INDEX(Charges_d_exploitation,MATCH($C$94,$C$95:$C$96,0),J1+1)</f>
        <v>408088.75736827432</v>
      </c>
      <c r="K94" s="21">
        <f>INDEX(Charges_d_exploitation,MATCH($C$94,$C$95:$C$96,0),K1+1)</f>
        <v>462995.09022523108</v>
      </c>
      <c r="L94" s="21">
        <f>INDEX(Charges_d_exploitation,MATCH($C$94,$C$95:$C$96,0),L1+1)</f>
        <v>500553.92842398345</v>
      </c>
      <c r="M94" s="21">
        <f>INDEX(Charges_d_exploitation,MATCH($C$94,$C$95:$C$96,0),M1+1)</f>
        <v>522352.45454357314</v>
      </c>
      <c r="N94" s="21">
        <f>INDEX(Charges_d_exploitation,MATCH($C$94,$C$95:$C$96,0),N1+1)</f>
        <v>537574.68068700412</v>
      </c>
      <c r="O94" s="21">
        <f>INDEX(Charges_d_exploitation,MATCH($C$94,$C$95:$C$96,0),O1+1)</f>
        <v>549572.97592899576</v>
      </c>
      <c r="P94" s="21">
        <f>INDEX(Charges_d_exploitation,MATCH($C$94,$C$95:$C$96,0),P1+1)</f>
        <v>559937.48877245199</v>
      </c>
      <c r="Q94" s="21">
        <f>INDEX(Charges_d_exploitation,MATCH($C$94,$C$95:$C$96,0),Q1+1)</f>
        <v>570143.2091230544</v>
      </c>
      <c r="R94" s="21">
        <f>INDEX(Charges_d_exploitation,MATCH($C$94,$C$95:$C$96,0),R1+1)</f>
        <v>580757.15828768082</v>
      </c>
      <c r="S94" s="21">
        <f>INDEX(Charges_d_exploitation,MATCH($C$94,$C$95:$C$96,0),S1+1)</f>
        <v>591779.33626633126</v>
      </c>
      <c r="T94" s="21">
        <f>INDEX(Charges_d_exploitation,MATCH($C$94,$C$95:$C$96,0),T1+1)</f>
        <v>603209.74305900594</v>
      </c>
      <c r="U94" s="21">
        <f>INDEX(Charges_d_exploitation,MATCH($C$94,$C$95:$C$96,0),U1+1)</f>
        <v>615048.37866570463</v>
      </c>
      <c r="V94" s="21">
        <f>INDEX(Charges_d_exploitation,MATCH($C$94,$C$95:$C$96,0),V1+1)</f>
        <v>627295.24308642733</v>
      </c>
      <c r="W94" s="21">
        <f>INDEX(Charges_d_exploitation,MATCH($C$94,$C$95:$C$96,0),W1+1)</f>
        <v>639950.33632117428</v>
      </c>
      <c r="X94" s="21">
        <f>INDEX(Charges_d_exploitation,MATCH($C$94,$C$95:$C$96,0),X1+1)</f>
        <v>653013.65836994525</v>
      </c>
      <c r="Y94" s="21">
        <f>INDEX(Charges_d_exploitation,MATCH($C$94,$C$95:$C$96,0),Y1+1)</f>
        <v>666485.20923274034</v>
      </c>
      <c r="Z94" s="21">
        <f>INDEX(Charges_d_exploitation,MATCH($C$94,$C$95:$C$96,0),Z1+1)</f>
        <v>680364.98890955956</v>
      </c>
      <c r="AA94" s="21">
        <f>INDEX(Charges_d_exploitation,MATCH($C$94,$C$95:$C$96,0),AA1+1)</f>
        <v>694652.99740040279</v>
      </c>
      <c r="AB94" s="21">
        <f>INDEX(Charges_d_exploitation,MATCH($C$94,$C$95:$C$96,0),AB1+1)</f>
        <v>709349.23470527015</v>
      </c>
      <c r="AC94" s="21">
        <f>INDEX(Charges_d_exploitation,MATCH($C$94,$C$95:$C$96,0),AC1+1)</f>
        <v>724045.4720101374</v>
      </c>
      <c r="AD94" s="21">
        <f>INDEX(Charges_d_exploitation,MATCH($C$94,$C$95:$C$96,0),AD1+1)</f>
        <v>738741.70931500476</v>
      </c>
      <c r="AE94" s="21">
        <f>INDEX(Charges_d_exploitation,MATCH($C$94,$C$95:$C$96,0),AE1+1)</f>
        <v>753437.94661987212</v>
      </c>
      <c r="AF94" s="21">
        <f>INDEX(Charges_d_exploitation,MATCH($C$94,$C$95:$C$96,0),AF1+1)</f>
        <v>768134.18392473948</v>
      </c>
      <c r="AG94" s="21">
        <f>INDEX(Charges_d_exploitation,MATCH($C$94,$C$95:$C$96,0),AG1+1)</f>
        <v>782830.42122960684</v>
      </c>
      <c r="AH94" s="21">
        <f>INDEX(Charges_d_exploitation,MATCH($C$94,$C$95:$C$96,0),AH1+1)</f>
        <v>797526.65853447421</v>
      </c>
      <c r="AI94" s="21">
        <f>INDEX(Charges_d_exploitation,MATCH($C$94,$C$95:$C$96,0),AI1+1)</f>
        <v>812222.89583934157</v>
      </c>
      <c r="AJ94" s="21">
        <f>INDEX(Charges_d_exploitation,MATCH($C$94,$C$95:$C$96,0),AJ1+1)</f>
        <v>826919.13314420893</v>
      </c>
      <c r="AK94" s="21">
        <f>INDEX(Charges_d_exploitation,MATCH($C$94,$C$95:$C$96,0),AK1+1)</f>
        <v>841615.37044907629</v>
      </c>
      <c r="AL94" s="21">
        <f>INDEX(Charges_d_exploitation,MATCH($C$94,$C$95:$C$96,0),AL1+1)</f>
        <v>856311.60775394365</v>
      </c>
      <c r="AM94" s="21">
        <f>INDEX(Charges_d_exploitation,MATCH($C$94,$C$95:$C$96,0),AM1+1)</f>
        <v>871007.84505881101</v>
      </c>
      <c r="AN94" s="21">
        <f>INDEX(Charges_d_exploitation,MATCH($C$94,$C$95:$C$96,0),AN1+1)</f>
        <v>885704.08236367838</v>
      </c>
      <c r="AO94" s="21">
        <f>INDEX(Charges_d_exploitation,MATCH($C$94,$C$95:$C$96,0),AO1+1)</f>
        <v>900400.31966854574</v>
      </c>
      <c r="AP94" s="21">
        <f>INDEX(Charges_d_exploitation,MATCH($C$94,$C$95:$C$96,0),AP1+1)</f>
        <v>915096.5569734131</v>
      </c>
      <c r="AQ94" s="21">
        <f>INDEX(Charges_d_exploitation,MATCH($C$94,$C$95:$C$96,0),AQ1+1)</f>
        <v>929792.79427828046</v>
      </c>
      <c r="AR94" s="21">
        <f>INDEX(Charges_d_exploitation,MATCH($C$94,$C$95:$C$96,0),AR1+1)</f>
        <v>944489.03158314782</v>
      </c>
      <c r="AS94" s="21">
        <f>INDEX(Charges_d_exploitation,MATCH($C$94,$C$95:$C$96,0),AS1+1)</f>
        <v>959185.26888801518</v>
      </c>
      <c r="AT94" s="21">
        <f>INDEX(Charges_d_exploitation,MATCH($C$94,$C$95:$C$96,0),AT1+1)</f>
        <v>973881.50619288255</v>
      </c>
      <c r="AU94" s="21">
        <f>INDEX(Charges_d_exploitation,MATCH($C$94,$C$95:$C$96,0),AU1+1)</f>
        <v>988577.74349774991</v>
      </c>
      <c r="AV94" s="21">
        <f>INDEX(Charges_d_exploitation,MATCH($C$94,$C$95:$C$96,0),AV1+1)</f>
        <v>1003273.9808026173</v>
      </c>
      <c r="AW94" s="21">
        <f>INDEX(Charges_d_exploitation,MATCH($C$94,$C$95:$C$96,0),AW1+1)</f>
        <v>1017970.2181074846</v>
      </c>
      <c r="AX94" s="21">
        <f>INDEX(Charges_d_exploitation,MATCH($C$94,$C$95:$C$96,0),AX1+1)</f>
        <v>1032666.455412352</v>
      </c>
      <c r="AY94" s="21">
        <f>INDEX(Charges_d_exploitation,MATCH($C$94,$C$95:$C$96,0),AY1+1)</f>
        <v>1047362.6927172194</v>
      </c>
      <c r="AZ94" s="21">
        <f>INDEX(Charges_d_exploitation,MATCH($C$94,$C$95:$C$96,0),AZ1+1)</f>
        <v>1062058.9300220867</v>
      </c>
      <c r="BA94" s="21">
        <f>INDEX(Charges_d_exploitation,MATCH($C$94,$C$95:$C$96,0),BA1+1)</f>
        <v>1076755.167326954</v>
      </c>
    </row>
    <row r="95" spans="1:53" hidden="1" outlineLevel="1">
      <c r="A95" s="28"/>
      <c r="B95" s="28"/>
      <c r="C95" s="33" t="s">
        <v>184</v>
      </c>
      <c r="D95" s="127" t="s">
        <v>166</v>
      </c>
      <c r="E95" s="127" t="s">
        <v>166</v>
      </c>
      <c r="F95" s="127" t="s">
        <v>166</v>
      </c>
      <c r="G95" s="127" t="s">
        <v>166</v>
      </c>
      <c r="H95" s="127" t="s">
        <v>166</v>
      </c>
      <c r="I95" s="127" t="s">
        <v>166</v>
      </c>
      <c r="J95" s="127" t="s">
        <v>166</v>
      </c>
      <c r="K95" s="127" t="s">
        <v>166</v>
      </c>
      <c r="L95" s="127" t="s">
        <v>166</v>
      </c>
      <c r="M95" s="127" t="s">
        <v>166</v>
      </c>
      <c r="N95" s="127" t="s">
        <v>166</v>
      </c>
      <c r="O95" s="127" t="s">
        <v>166</v>
      </c>
      <c r="P95" s="127" t="s">
        <v>166</v>
      </c>
      <c r="Q95" s="127" t="s">
        <v>166</v>
      </c>
      <c r="R95" s="127" t="s">
        <v>166</v>
      </c>
      <c r="S95" s="127" t="s">
        <v>166</v>
      </c>
      <c r="T95" s="127" t="s">
        <v>166</v>
      </c>
      <c r="U95" s="127" t="s">
        <v>166</v>
      </c>
      <c r="V95" s="127" t="s">
        <v>166</v>
      </c>
      <c r="W95" s="127" t="s">
        <v>166</v>
      </c>
      <c r="X95" s="127" t="s">
        <v>166</v>
      </c>
      <c r="Y95" s="127" t="s">
        <v>166</v>
      </c>
      <c r="Z95" s="127" t="s">
        <v>166</v>
      </c>
      <c r="AA95" s="127" t="s">
        <v>166</v>
      </c>
      <c r="AB95" s="127" t="s">
        <v>166</v>
      </c>
      <c r="AC95" s="127" t="s">
        <v>166</v>
      </c>
      <c r="AD95" s="127" t="s">
        <v>166</v>
      </c>
      <c r="AE95" s="127" t="s">
        <v>166</v>
      </c>
      <c r="AF95" s="127" t="s">
        <v>166</v>
      </c>
      <c r="AG95" s="127" t="s">
        <v>166</v>
      </c>
      <c r="AH95" s="127" t="s">
        <v>166</v>
      </c>
      <c r="AI95" s="127" t="s">
        <v>166</v>
      </c>
      <c r="AJ95" s="127" t="s">
        <v>166</v>
      </c>
      <c r="AK95" s="127" t="s">
        <v>166</v>
      </c>
      <c r="AL95" s="127" t="s">
        <v>166</v>
      </c>
      <c r="AM95" s="127" t="s">
        <v>166</v>
      </c>
      <c r="AN95" s="127" t="s">
        <v>166</v>
      </c>
      <c r="AO95" s="127" t="s">
        <v>166</v>
      </c>
      <c r="AP95" s="127" t="s">
        <v>166</v>
      </c>
      <c r="AQ95" s="127" t="s">
        <v>166</v>
      </c>
      <c r="AR95" s="127" t="s">
        <v>166</v>
      </c>
      <c r="AS95" s="127" t="s">
        <v>166</v>
      </c>
      <c r="AT95" s="127" t="s">
        <v>166</v>
      </c>
      <c r="AU95" s="127" t="s">
        <v>166</v>
      </c>
      <c r="AV95" s="127" t="s">
        <v>166</v>
      </c>
      <c r="AW95" s="127" t="s">
        <v>166</v>
      </c>
      <c r="AX95" s="127" t="s">
        <v>166</v>
      </c>
      <c r="AY95" s="127" t="s">
        <v>166</v>
      </c>
      <c r="AZ95" s="127" t="s">
        <v>166</v>
      </c>
      <c r="BA95" s="127" t="s">
        <v>166</v>
      </c>
    </row>
    <row r="96" spans="1:53" s="118" customFormat="1" hidden="1" outlineLevel="1">
      <c r="A96" s="122"/>
      <c r="B96" s="122"/>
      <c r="C96" s="100" t="s">
        <v>94</v>
      </c>
      <c r="D96" s="119">
        <f>D91*SUM($D$85:D85)</f>
        <v>21654.583607580065</v>
      </c>
      <c r="E96" s="119">
        <f>E91*SUM($D$85:E85)</f>
        <v>65676.609841214784</v>
      </c>
      <c r="F96" s="119">
        <f>F91*SUM($D$85:F85)</f>
        <v>125575.34271359321</v>
      </c>
      <c r="G96" s="119">
        <f>G91*SUM($D$85:G85)</f>
        <v>197219.19726362533</v>
      </c>
      <c r="H96" s="119">
        <f>H91*SUM($D$85:H85)</f>
        <v>273128.36023913481</v>
      </c>
      <c r="I96" s="119">
        <f>I91*SUM($D$85:I85)</f>
        <v>346377.06747555296</v>
      </c>
      <c r="J96" s="119">
        <f>J91*SUM($D$85:J85)</f>
        <v>408088.75736827432</v>
      </c>
      <c r="K96" s="119">
        <f>K91*SUM($D$85:K85)</f>
        <v>462995.09022523108</v>
      </c>
      <c r="L96" s="119">
        <f>L91*SUM($D$85:L85)</f>
        <v>500553.92842398345</v>
      </c>
      <c r="M96" s="119">
        <f>M91*SUM($D$85:M85)</f>
        <v>522352.45454357314</v>
      </c>
      <c r="N96" s="119">
        <f>N91*SUM($D$85:N85)</f>
        <v>537574.68068700412</v>
      </c>
      <c r="O96" s="119">
        <f>O91*SUM($D$85:O85)</f>
        <v>549572.97592899576</v>
      </c>
      <c r="P96" s="119">
        <f>P91*SUM($D$85:P85)</f>
        <v>559937.48877245199</v>
      </c>
      <c r="Q96" s="119">
        <f>Q91*SUM($D$85:Q85)</f>
        <v>570143.2091230544</v>
      </c>
      <c r="R96" s="119">
        <f>R91*SUM($D$85:R85)</f>
        <v>580757.15828768082</v>
      </c>
      <c r="S96" s="119">
        <f>S91*SUM($D$85:S85)</f>
        <v>591779.33626633126</v>
      </c>
      <c r="T96" s="119">
        <f>T91*SUM($D$85:T85)</f>
        <v>603209.74305900594</v>
      </c>
      <c r="U96" s="119">
        <f>U91*SUM($D$85:U85)</f>
        <v>615048.37866570463</v>
      </c>
      <c r="V96" s="119">
        <f>V91*SUM($D$85:V85)</f>
        <v>627295.24308642733</v>
      </c>
      <c r="W96" s="119">
        <f>W91*SUM($D$85:W85)</f>
        <v>639950.33632117428</v>
      </c>
      <c r="X96" s="119">
        <f>X91*SUM($D$85:X85)</f>
        <v>653013.65836994525</v>
      </c>
      <c r="Y96" s="119">
        <f>Y91*SUM($D$85:Y85)</f>
        <v>666485.20923274034</v>
      </c>
      <c r="Z96" s="119">
        <f>Z91*SUM($D$85:Z85)</f>
        <v>680364.98890955956</v>
      </c>
      <c r="AA96" s="119">
        <f>AA91*SUM($D$85:AA85)</f>
        <v>694652.99740040279</v>
      </c>
      <c r="AB96" s="119">
        <f>AB91*SUM($D$85:AB85)</f>
        <v>709349.23470527015</v>
      </c>
      <c r="AC96" s="119">
        <f>AC91*SUM($D$85:AC85)</f>
        <v>724045.4720101374</v>
      </c>
      <c r="AD96" s="119">
        <f>AD91*SUM($D$85:AD85)</f>
        <v>738741.70931500476</v>
      </c>
      <c r="AE96" s="119">
        <f>AE91*SUM($D$85:AE85)</f>
        <v>753437.94661987212</v>
      </c>
      <c r="AF96" s="119">
        <f>AF91*SUM($D$85:AF85)</f>
        <v>768134.18392473948</v>
      </c>
      <c r="AG96" s="119">
        <f>AG91*SUM($D$85:AG85)</f>
        <v>782830.42122960684</v>
      </c>
      <c r="AH96" s="119">
        <f>AH91*SUM($D$85:AH85)</f>
        <v>797526.65853447421</v>
      </c>
      <c r="AI96" s="119">
        <f>AI91*SUM($D$85:AI85)</f>
        <v>812222.89583934157</v>
      </c>
      <c r="AJ96" s="119">
        <f>AJ91*SUM($D$85:AJ85)</f>
        <v>826919.13314420893</v>
      </c>
      <c r="AK96" s="119">
        <f>AK91*SUM($D$85:AK85)</f>
        <v>841615.37044907629</v>
      </c>
      <c r="AL96" s="119">
        <f>AL91*SUM($D$85:AL85)</f>
        <v>856311.60775394365</v>
      </c>
      <c r="AM96" s="119">
        <f>AM91*SUM($D$85:AM85)</f>
        <v>871007.84505881101</v>
      </c>
      <c r="AN96" s="119">
        <f>AN91*SUM($D$85:AN85)</f>
        <v>885704.08236367838</v>
      </c>
      <c r="AO96" s="119">
        <f>AO91*SUM($D$85:AO85)</f>
        <v>900400.31966854574</v>
      </c>
      <c r="AP96" s="119">
        <f>AP91*SUM($D$85:AP85)</f>
        <v>915096.5569734131</v>
      </c>
      <c r="AQ96" s="119">
        <f>AQ91*SUM($D$85:AQ85)</f>
        <v>929792.79427828046</v>
      </c>
      <c r="AR96" s="119">
        <f>AR91*SUM($D$85:AR85)</f>
        <v>944489.03158314782</v>
      </c>
      <c r="AS96" s="119">
        <f>AS91*SUM($D$85:AS85)</f>
        <v>959185.26888801518</v>
      </c>
      <c r="AT96" s="119">
        <f>AT91*SUM($D$85:AT85)</f>
        <v>973881.50619288255</v>
      </c>
      <c r="AU96" s="119">
        <f>AU91*SUM($D$85:AU85)</f>
        <v>988577.74349774991</v>
      </c>
      <c r="AV96" s="119">
        <f>AV91*SUM($D$85:AV85)</f>
        <v>1003273.9808026173</v>
      </c>
      <c r="AW96" s="119">
        <f>AW91*SUM($D$85:AW85)</f>
        <v>1017970.2181074846</v>
      </c>
      <c r="AX96" s="119">
        <f>AX91*SUM($D$85:AX85)</f>
        <v>1032666.455412352</v>
      </c>
      <c r="AY96" s="119">
        <f>AY91*SUM($D$85:AY85)</f>
        <v>1047362.6927172194</v>
      </c>
      <c r="AZ96" s="119">
        <f>AZ91*SUM($D$85:AZ85)</f>
        <v>1062058.9300220867</v>
      </c>
      <c r="BA96" s="119">
        <f>BA91*SUM($D$85:BA85)</f>
        <v>1076755.167326954</v>
      </c>
    </row>
    <row r="97" spans="1:53" collapsed="1"/>
    <row r="98" spans="1:53">
      <c r="A98" s="25" t="s">
        <v>243</v>
      </c>
      <c r="B98" s="25"/>
      <c r="C98" s="221" t="str">
        <f>IF($C$4="Projet en zone RIP porté par une DSP en affermage ou un PPP","Attention, dans certains montages contractuels, les coûts liés au GC peuvent être supportés directement via la redevance","")</f>
        <v/>
      </c>
    </row>
    <row r="99" spans="1:53" s="53" customFormat="1" ht="13.5" customHeight="1">
      <c r="A99" s="52" t="s">
        <v>167</v>
      </c>
      <c r="B99" s="52" t="s">
        <v>150</v>
      </c>
      <c r="C99" s="92" t="s">
        <v>94</v>
      </c>
      <c r="D99" s="22">
        <f>INDEX($C$100:$BA$101,MATCH($C$99,$C$100:$C$101,0),D1+1)</f>
        <v>2.3598477406709919</v>
      </c>
      <c r="E99" s="22">
        <f>INDEX($C$100:$BA$101,MATCH($C$99,$C$100:$C$101,0),E1+1)</f>
        <v>2.7</v>
      </c>
      <c r="F99" s="22">
        <f>INDEX($C$100:$BA$101,MATCH($C$99,$C$100:$C$101,0),F1+1)</f>
        <v>3.3</v>
      </c>
      <c r="G99" s="22">
        <f>INDEX($C$100:$BA$101,MATCH($C$99,$C$100:$C$101,0),G1+1)</f>
        <v>4.3109788845727763</v>
      </c>
      <c r="H99" s="22">
        <f>INDEX($C$100:$BA$101,MATCH($C$99,$C$100:$C$101,0),H1+1)</f>
        <v>6.0373468274943214</v>
      </c>
      <c r="I99" s="22">
        <f>INDEX($C$100:$BA$101,MATCH($C$99,$C$100:$C$101,0),I1+1)</f>
        <v>7.5093935739168698</v>
      </c>
      <c r="J99" s="22">
        <f>INDEX($C$100:$BA$101,MATCH($C$99,$C$100:$C$101,0),J1+1)</f>
        <v>9.1306059137761419</v>
      </c>
      <c r="K99" s="22">
        <f>INDEX($C$100:$BA$101,MATCH($C$99,$C$100:$C$101,0),K1+1)</f>
        <v>11.328865733808916</v>
      </c>
      <c r="L99" s="22">
        <f>INDEX($C$100:$BA$101,MATCH($C$99,$C$100:$C$101,0),L1+1)</f>
        <v>13.375883907386843</v>
      </c>
      <c r="M99" s="22">
        <f>INDEX($C$100:$BA$101,MATCH($C$99,$C$100:$C$101,0),M1+1)</f>
        <v>15.231929963107072</v>
      </c>
      <c r="N99" s="22">
        <f>INDEX($C$100:$BA$101,MATCH($C$99,$C$100:$C$101,0),N1+1)</f>
        <v>16.879685327502475</v>
      </c>
      <c r="O99" s="22">
        <f>INDEX($C$100:$BA$101,MATCH($C$99,$C$100:$C$101,0),O1+1)</f>
        <v>18.317205699447193</v>
      </c>
      <c r="P99" s="22">
        <f>INDEX($C$100:$BA$101,MATCH($C$99,$C$100:$C$101,0),P1+1)</f>
        <v>19.553150780422047</v>
      </c>
      <c r="Q99" s="22">
        <f>INDEX($C$100:$BA$101,MATCH($C$99,$C$100:$C$101,0),Q1+1)</f>
        <v>20.60326318239003</v>
      </c>
      <c r="R99" s="22">
        <f>INDEX($C$100:$BA$101,MATCH($C$99,$C$100:$C$101,0),R1+1)</f>
        <v>21.486784440673294</v>
      </c>
      <c r="S99" s="22">
        <f>INDEX($C$100:$BA$101,MATCH($C$99,$C$100:$C$101,0),S1+1)</f>
        <v>22.224415951428892</v>
      </c>
      <c r="T99" s="22">
        <f>INDEX($C$100:$BA$101,MATCH($C$99,$C$100:$C$101,0),T1+1)</f>
        <v>22.835548062974979</v>
      </c>
      <c r="U99" s="22">
        <f>INDEX($C$100:$BA$101,MATCH($C$99,$C$100:$C$101,0),U1+1)</f>
        <v>23.337678794907305</v>
      </c>
      <c r="V99" s="22">
        <f>INDEX($C$100:$BA$101,MATCH($C$99,$C$100:$C$101,0),V1+1)</f>
        <v>23.747172843893566</v>
      </c>
      <c r="W99" s="22">
        <f>INDEX($C$100:$BA$101,MATCH($C$99,$C$100:$C$101,0),W1+1)</f>
        <v>24.077396983815497</v>
      </c>
      <c r="X99" s="22">
        <f>INDEX($C$100:$BA$101,MATCH($C$99,$C$100:$C$101,0),X1+1)</f>
        <v>24.340986653886407</v>
      </c>
      <c r="Y99" s="22">
        <f>INDEX($C$100:$BA$101,MATCH($C$99,$C$100:$C$101,0),Y1+1)</f>
        <v>24.547058719499724</v>
      </c>
      <c r="Z99" s="22">
        <f>INDEX($C$100:$BA$101,MATCH($C$99,$C$100:$C$101,0),Z1+1)</f>
        <v>24.704288439898956</v>
      </c>
      <c r="AA99" s="22">
        <f>INDEX($C$100:$BA$101,MATCH($C$99,$C$100:$C$101,0),AA1+1)</f>
        <v>24.819979964233632</v>
      </c>
      <c r="AB99" s="22">
        <f>INDEX($C$100:$BA$101,MATCH($C$99,$C$100:$C$101,0),AB1+1)</f>
        <v>24.900138056735223</v>
      </c>
      <c r="AC99" s="22">
        <f>INDEX($C$100:$BA$101,MATCH($C$99,$C$100:$C$101,0),AC1+1)</f>
        <v>25</v>
      </c>
      <c r="AD99" s="22">
        <f>INDEX($C$100:$BA$101,MATCH($C$99,$C$100:$C$101,0),AD1+1)</f>
        <v>25</v>
      </c>
      <c r="AE99" s="22">
        <f>INDEX($C$100:$BA$101,MATCH($C$99,$C$100:$C$101,0),AE1+1)</f>
        <v>25</v>
      </c>
      <c r="AF99" s="22">
        <f>INDEX($C$100:$BA$101,MATCH($C$99,$C$100:$C$101,0),AF1+1)</f>
        <v>25</v>
      </c>
      <c r="AG99" s="22">
        <f>INDEX($C$100:$BA$101,MATCH($C$99,$C$100:$C$101,0),AG1+1)</f>
        <v>25</v>
      </c>
      <c r="AH99" s="22">
        <f>INDEX($C$100:$BA$101,MATCH($C$99,$C$100:$C$101,0),AH1+1)</f>
        <v>25</v>
      </c>
      <c r="AI99" s="22">
        <f>INDEX($C$100:$BA$101,MATCH($C$99,$C$100:$C$101,0),AI1+1)</f>
        <v>25</v>
      </c>
      <c r="AJ99" s="22">
        <f>INDEX($C$100:$BA$101,MATCH($C$99,$C$100:$C$101,0),AJ1+1)</f>
        <v>25</v>
      </c>
      <c r="AK99" s="22">
        <f>INDEX($C$100:$BA$101,MATCH($C$99,$C$100:$C$101,0),AK1+1)</f>
        <v>25</v>
      </c>
      <c r="AL99" s="22">
        <f>INDEX($C$100:$BA$101,MATCH($C$99,$C$100:$C$101,0),AL1+1)</f>
        <v>25</v>
      </c>
      <c r="AM99" s="22">
        <f>INDEX($C$100:$BA$101,MATCH($C$99,$C$100:$C$101,0),AM1+1)</f>
        <v>25</v>
      </c>
      <c r="AN99" s="22">
        <f>INDEX($C$100:$BA$101,MATCH($C$99,$C$100:$C$101,0),AN1+1)</f>
        <v>25</v>
      </c>
      <c r="AO99" s="22">
        <f>INDEX($C$100:$BA$101,MATCH($C$99,$C$100:$C$101,0),AO1+1)</f>
        <v>25</v>
      </c>
      <c r="AP99" s="22">
        <f>INDEX($C$100:$BA$101,MATCH($C$99,$C$100:$C$101,0),AP1+1)</f>
        <v>25</v>
      </c>
      <c r="AQ99" s="22">
        <f>INDEX($C$100:$BA$101,MATCH($C$99,$C$100:$C$101,0),AQ1+1)</f>
        <v>25</v>
      </c>
      <c r="AR99" s="22">
        <f>INDEX($C$100:$BA$101,MATCH($C$99,$C$100:$C$101,0),AR1+1)</f>
        <v>25</v>
      </c>
      <c r="AS99" s="22">
        <f>INDEX($C$100:$BA$101,MATCH($C$99,$C$100:$C$101,0),AS1+1)</f>
        <v>25</v>
      </c>
      <c r="AT99" s="22">
        <f>INDEX($C$100:$BA$101,MATCH($C$99,$C$100:$C$101,0),AT1+1)</f>
        <v>25</v>
      </c>
      <c r="AU99" s="22">
        <f>INDEX($C$100:$BA$101,MATCH($C$99,$C$100:$C$101,0),AU1+1)</f>
        <v>25</v>
      </c>
      <c r="AV99" s="22">
        <f>INDEX($C$100:$BA$101,MATCH($C$99,$C$100:$C$101,0),AV1+1)</f>
        <v>25</v>
      </c>
      <c r="AW99" s="22">
        <f>INDEX($C$100:$BA$101,MATCH($C$99,$C$100:$C$101,0),AW1+1)</f>
        <v>25</v>
      </c>
      <c r="AX99" s="22">
        <f>INDEX($C$100:$BA$101,MATCH($C$99,$C$100:$C$101,0),AX1+1)</f>
        <v>25</v>
      </c>
      <c r="AY99" s="22">
        <f>INDEX($C$100:$BA$101,MATCH($C$99,$C$100:$C$101,0),AY1+1)</f>
        <v>25</v>
      </c>
      <c r="AZ99" s="22">
        <f>INDEX($C$100:$BA$101,MATCH($C$99,$C$100:$C$101,0),AZ1+1)</f>
        <v>25</v>
      </c>
      <c r="BA99" s="22">
        <f>INDEX($C$100:$BA$101,MATCH($C$99,$C$100:$C$101,0),BA1+1)</f>
        <v>25</v>
      </c>
    </row>
    <row r="100" spans="1:53" hidden="1" outlineLevel="1">
      <c r="A100" s="28"/>
      <c r="B100" s="28"/>
      <c r="C100" s="33" t="s">
        <v>184</v>
      </c>
      <c r="D100" s="127" t="s">
        <v>166</v>
      </c>
      <c r="E100" s="127" t="s">
        <v>166</v>
      </c>
      <c r="F100" s="127" t="s">
        <v>166</v>
      </c>
      <c r="G100" s="127" t="s">
        <v>166</v>
      </c>
      <c r="H100" s="127" t="s">
        <v>166</v>
      </c>
      <c r="I100" s="127" t="s">
        <v>166</v>
      </c>
      <c r="J100" s="127" t="s">
        <v>166</v>
      </c>
      <c r="K100" s="127" t="s">
        <v>166</v>
      </c>
      <c r="L100" s="127" t="s">
        <v>166</v>
      </c>
      <c r="M100" s="127" t="s">
        <v>166</v>
      </c>
      <c r="N100" s="127" t="s">
        <v>166</v>
      </c>
      <c r="O100" s="127" t="s">
        <v>166</v>
      </c>
      <c r="P100" s="127" t="s">
        <v>166</v>
      </c>
      <c r="Q100" s="127" t="s">
        <v>166</v>
      </c>
      <c r="R100" s="127" t="s">
        <v>166</v>
      </c>
      <c r="S100" s="127" t="s">
        <v>166</v>
      </c>
      <c r="T100" s="127" t="s">
        <v>166</v>
      </c>
      <c r="U100" s="127" t="s">
        <v>166</v>
      </c>
      <c r="V100" s="127" t="s">
        <v>166</v>
      </c>
      <c r="W100" s="127" t="s">
        <v>166</v>
      </c>
      <c r="X100" s="127" t="s">
        <v>166</v>
      </c>
      <c r="Y100" s="127" t="s">
        <v>166</v>
      </c>
      <c r="Z100" s="127" t="s">
        <v>166</v>
      </c>
      <c r="AA100" s="127" t="s">
        <v>166</v>
      </c>
      <c r="AB100" s="127" t="s">
        <v>166</v>
      </c>
      <c r="AC100" s="127" t="s">
        <v>166</v>
      </c>
      <c r="AD100" s="127" t="s">
        <v>166</v>
      </c>
      <c r="AE100" s="127" t="s">
        <v>166</v>
      </c>
      <c r="AF100" s="127" t="s">
        <v>166</v>
      </c>
      <c r="AG100" s="127" t="s">
        <v>166</v>
      </c>
      <c r="AH100" s="127" t="s">
        <v>166</v>
      </c>
      <c r="AI100" s="127" t="s">
        <v>166</v>
      </c>
      <c r="AJ100" s="127" t="s">
        <v>166</v>
      </c>
      <c r="AK100" s="127" t="s">
        <v>166</v>
      </c>
      <c r="AL100" s="127" t="s">
        <v>166</v>
      </c>
      <c r="AM100" s="127" t="s">
        <v>166</v>
      </c>
      <c r="AN100" s="127" t="s">
        <v>166</v>
      </c>
      <c r="AO100" s="127" t="s">
        <v>166</v>
      </c>
      <c r="AP100" s="127" t="s">
        <v>166</v>
      </c>
      <c r="AQ100" s="127" t="s">
        <v>166</v>
      </c>
      <c r="AR100" s="127" t="s">
        <v>166</v>
      </c>
      <c r="AS100" s="127" t="s">
        <v>166</v>
      </c>
      <c r="AT100" s="127" t="s">
        <v>166</v>
      </c>
      <c r="AU100" s="127" t="s">
        <v>166</v>
      </c>
      <c r="AV100" s="127" t="s">
        <v>166</v>
      </c>
      <c r="AW100" s="127" t="s">
        <v>166</v>
      </c>
      <c r="AX100" s="127" t="s">
        <v>166</v>
      </c>
      <c r="AY100" s="127" t="s">
        <v>166</v>
      </c>
      <c r="AZ100" s="127" t="s">
        <v>166</v>
      </c>
      <c r="BA100" s="127" t="s">
        <v>166</v>
      </c>
    </row>
    <row r="101" spans="1:53" s="137" customFormat="1" ht="13.5" hidden="1" customHeight="1" outlineLevel="1">
      <c r="A101" s="136"/>
      <c r="B101" s="136"/>
      <c r="C101" s="135" t="s">
        <v>94</v>
      </c>
      <c r="D101" s="121">
        <v>2.3598477406709919</v>
      </c>
      <c r="E101" s="121">
        <v>2.7</v>
      </c>
      <c r="F101" s="121">
        <v>3.3</v>
      </c>
      <c r="G101" s="121">
        <v>4.3109788845727763</v>
      </c>
      <c r="H101" s="121">
        <v>6.0373468274943214</v>
      </c>
      <c r="I101" s="121">
        <v>7.5093935739168698</v>
      </c>
      <c r="J101" s="121">
        <v>9.1306059137761419</v>
      </c>
      <c r="K101" s="121">
        <v>11.328865733808916</v>
      </c>
      <c r="L101" s="121">
        <v>13.375883907386843</v>
      </c>
      <c r="M101" s="121">
        <v>15.231929963107072</v>
      </c>
      <c r="N101" s="121">
        <v>16.879685327502475</v>
      </c>
      <c r="O101" s="121">
        <v>18.317205699447193</v>
      </c>
      <c r="P101" s="121">
        <v>19.553150780422047</v>
      </c>
      <c r="Q101" s="121">
        <v>20.60326318239003</v>
      </c>
      <c r="R101" s="121">
        <v>21.486784440673294</v>
      </c>
      <c r="S101" s="121">
        <v>22.224415951428892</v>
      </c>
      <c r="T101" s="121">
        <v>22.835548062974979</v>
      </c>
      <c r="U101" s="121">
        <v>23.337678794907305</v>
      </c>
      <c r="V101" s="121">
        <v>23.747172843893566</v>
      </c>
      <c r="W101" s="121">
        <v>24.077396983815497</v>
      </c>
      <c r="X101" s="121">
        <v>24.340986653886407</v>
      </c>
      <c r="Y101" s="121">
        <v>24.547058719499724</v>
      </c>
      <c r="Z101" s="121">
        <v>24.704288439898956</v>
      </c>
      <c r="AA101" s="121">
        <v>24.819979964233632</v>
      </c>
      <c r="AB101" s="121">
        <v>24.900138056735223</v>
      </c>
      <c r="AC101" s="121">
        <v>25</v>
      </c>
      <c r="AD101" s="121">
        <v>25</v>
      </c>
      <c r="AE101" s="121">
        <v>25</v>
      </c>
      <c r="AF101" s="121">
        <v>25</v>
      </c>
      <c r="AG101" s="121">
        <v>25</v>
      </c>
      <c r="AH101" s="121">
        <v>25</v>
      </c>
      <c r="AI101" s="121">
        <v>25</v>
      </c>
      <c r="AJ101" s="121">
        <v>25</v>
      </c>
      <c r="AK101" s="121">
        <v>25</v>
      </c>
      <c r="AL101" s="121">
        <v>25</v>
      </c>
      <c r="AM101" s="121">
        <v>25</v>
      </c>
      <c r="AN101" s="121">
        <v>25</v>
      </c>
      <c r="AO101" s="121">
        <v>25</v>
      </c>
      <c r="AP101" s="121">
        <v>25</v>
      </c>
      <c r="AQ101" s="121">
        <v>25</v>
      </c>
      <c r="AR101" s="121">
        <v>25</v>
      </c>
      <c r="AS101" s="121">
        <v>25</v>
      </c>
      <c r="AT101" s="121">
        <v>25</v>
      </c>
      <c r="AU101" s="121">
        <v>25</v>
      </c>
      <c r="AV101" s="121">
        <v>25</v>
      </c>
      <c r="AW101" s="121">
        <v>25</v>
      </c>
      <c r="AX101" s="121">
        <v>25</v>
      </c>
      <c r="AY101" s="121">
        <v>25</v>
      </c>
      <c r="AZ101" s="121">
        <v>25</v>
      </c>
      <c r="BA101" s="121">
        <v>25</v>
      </c>
    </row>
    <row r="102" spans="1:53" s="53" customFormat="1" collapsed="1">
      <c r="A102" s="54"/>
      <c r="B102" s="54"/>
      <c r="C102" s="55"/>
    </row>
    <row r="103" spans="1:53">
      <c r="A103" s="25" t="s">
        <v>24</v>
      </c>
      <c r="B103" s="25"/>
      <c r="C103" s="28"/>
    </row>
    <row r="104" spans="1:53" s="28" customFormat="1" ht="14.25" customHeight="1">
      <c r="A104" s="28" t="s">
        <v>162</v>
      </c>
      <c r="B104" s="28" t="s">
        <v>151</v>
      </c>
      <c r="C104" s="92" t="s">
        <v>101</v>
      </c>
      <c r="D104" s="29">
        <f>INDEX(Prime_risque_loc,MATCH($C$104,$C$105:$C$106,0),D1+1)</f>
        <v>0.04</v>
      </c>
      <c r="E104" s="29">
        <f>INDEX(Prime_risque_loc,MATCH($C$104,$C$105:$C$106,0),E1+1)</f>
        <v>0.04</v>
      </c>
      <c r="F104" s="29">
        <f>INDEX(Prime_risque_loc,MATCH($C$104,$C$105:$C$106,0),F1+1)</f>
        <v>0.04</v>
      </c>
      <c r="G104" s="29">
        <f>INDEX(Prime_risque_loc,MATCH($C$104,$C$105:$C$106,0),G1+1)</f>
        <v>0.04</v>
      </c>
      <c r="H104" s="29">
        <f>INDEX(Prime_risque_loc,MATCH($C$104,$C$105:$C$106,0),H1+1)</f>
        <v>0.04</v>
      </c>
      <c r="I104" s="29">
        <f>INDEX(Prime_risque_loc,MATCH($C$104,$C$105:$C$106,0),I1+1)</f>
        <v>0.04</v>
      </c>
      <c r="J104" s="29">
        <f>INDEX(Prime_risque_loc,MATCH($C$104,$C$105:$C$106,0),J1+1)</f>
        <v>0.04</v>
      </c>
      <c r="K104" s="29">
        <f>INDEX(Prime_risque_loc,MATCH($C$104,$C$105:$C$106,0),K1+1)</f>
        <v>0.04</v>
      </c>
      <c r="L104" s="29">
        <f>INDEX(Prime_risque_loc,MATCH($C$104,$C$105:$C$106,0),L1+1)</f>
        <v>0.04</v>
      </c>
      <c r="M104" s="29">
        <f>INDEX(Prime_risque_loc,MATCH($C$104,$C$105:$C$106,0),M1+1)</f>
        <v>0.04</v>
      </c>
      <c r="N104" s="29">
        <f>INDEX(Prime_risque_loc,MATCH($C$104,$C$105:$C$106,0),N1+1)</f>
        <v>0.04</v>
      </c>
      <c r="O104" s="29">
        <f>INDEX(Prime_risque_loc,MATCH($C$104,$C$105:$C$106,0),O1+1)</f>
        <v>0.04</v>
      </c>
      <c r="P104" s="29">
        <f>INDEX(Prime_risque_loc,MATCH($C$104,$C$105:$C$106,0),P1+1)</f>
        <v>0.04</v>
      </c>
      <c r="Q104" s="29">
        <f>INDEX(Prime_risque_loc,MATCH($C$104,$C$105:$C$106,0),Q1+1)</f>
        <v>0.04</v>
      </c>
      <c r="R104" s="29">
        <f>INDEX(Prime_risque_loc,MATCH($C$104,$C$105:$C$106,0),R1+1)</f>
        <v>0.04</v>
      </c>
      <c r="S104" s="29">
        <f>INDEX(Prime_risque_loc,MATCH($C$104,$C$105:$C$106,0),S1+1)</f>
        <v>0.04</v>
      </c>
      <c r="T104" s="29">
        <f>INDEX(Prime_risque_loc,MATCH($C$104,$C$105:$C$106,0),T1+1)</f>
        <v>0.04</v>
      </c>
      <c r="U104" s="29">
        <f>INDEX(Prime_risque_loc,MATCH($C$104,$C$105:$C$106,0),U1+1)</f>
        <v>0.04</v>
      </c>
      <c r="V104" s="29">
        <f>INDEX(Prime_risque_loc,MATCH($C$104,$C$105:$C$106,0),V1+1)</f>
        <v>0.04</v>
      </c>
      <c r="W104" s="29">
        <f>INDEX(Prime_risque_loc,MATCH($C$104,$C$105:$C$106,0),W1+1)</f>
        <v>0.04</v>
      </c>
      <c r="X104" s="29">
        <f>INDEX(Prime_risque_loc,MATCH($C$104,$C$105:$C$106,0),X1+1)</f>
        <v>0.04</v>
      </c>
      <c r="Y104" s="29">
        <f>INDEX(Prime_risque_loc,MATCH($C$104,$C$105:$C$106,0),Y1+1)</f>
        <v>0.04</v>
      </c>
      <c r="Z104" s="29">
        <f>INDEX(Prime_risque_loc,MATCH($C$104,$C$105:$C$106,0),Z1+1)</f>
        <v>0.04</v>
      </c>
      <c r="AA104" s="29">
        <f>INDEX(Prime_risque_loc,MATCH($C$104,$C$105:$C$106,0),AA1+1)</f>
        <v>0.04</v>
      </c>
      <c r="AB104" s="29">
        <f>INDEX(Prime_risque_loc,MATCH($C$104,$C$105:$C$106,0),AB1+1)</f>
        <v>0.04</v>
      </c>
      <c r="AC104" s="29">
        <f>INDEX(Prime_risque_loc,MATCH($C$104,$C$105:$C$106,0),AC1+1)</f>
        <v>0.04</v>
      </c>
      <c r="AD104" s="29">
        <f>INDEX(Prime_risque_loc,MATCH($C$104,$C$105:$C$106,0),AD1+1)</f>
        <v>0.04</v>
      </c>
      <c r="AE104" s="29">
        <f>INDEX(Prime_risque_loc,MATCH($C$104,$C$105:$C$106,0),AE1+1)</f>
        <v>0.04</v>
      </c>
      <c r="AF104" s="29">
        <f>INDEX(Prime_risque_loc,MATCH($C$104,$C$105:$C$106,0),AF1+1)</f>
        <v>0.04</v>
      </c>
      <c r="AG104" s="29">
        <f>INDEX(Prime_risque_loc,MATCH($C$104,$C$105:$C$106,0),AG1+1)</f>
        <v>0.04</v>
      </c>
      <c r="AH104" s="29">
        <f>INDEX(Prime_risque_loc,MATCH($C$104,$C$105:$C$106,0),AH1+1)</f>
        <v>0.04</v>
      </c>
      <c r="AI104" s="29">
        <f>INDEX(Prime_risque_loc,MATCH($C$104,$C$105:$C$106,0),AI1+1)</f>
        <v>0.04</v>
      </c>
      <c r="AJ104" s="29">
        <f>INDEX(Prime_risque_loc,MATCH($C$104,$C$105:$C$106,0),AJ1+1)</f>
        <v>0.04</v>
      </c>
      <c r="AK104" s="29">
        <f>INDEX(Prime_risque_loc,MATCH($C$104,$C$105:$C$106,0),AK1+1)</f>
        <v>0.04</v>
      </c>
      <c r="AL104" s="29">
        <f>INDEX(Prime_risque_loc,MATCH($C$104,$C$105:$C$106,0),AL1+1)</f>
        <v>0.04</v>
      </c>
      <c r="AM104" s="29">
        <f>INDEX(Prime_risque_loc,MATCH($C$104,$C$105:$C$106,0),AM1+1)</f>
        <v>0.04</v>
      </c>
      <c r="AN104" s="29">
        <f>INDEX(Prime_risque_loc,MATCH($C$104,$C$105:$C$106,0),AN1+1)</f>
        <v>0.04</v>
      </c>
      <c r="AO104" s="29">
        <f>INDEX(Prime_risque_loc,MATCH($C$104,$C$105:$C$106,0),AO1+1)</f>
        <v>0.04</v>
      </c>
      <c r="AP104" s="29">
        <f>INDEX(Prime_risque_loc,MATCH($C$104,$C$105:$C$106,0),AP1+1)</f>
        <v>0.04</v>
      </c>
      <c r="AQ104" s="29">
        <f>INDEX(Prime_risque_loc,MATCH($C$104,$C$105:$C$106,0),AQ1+1)</f>
        <v>0.04</v>
      </c>
      <c r="AR104" s="29">
        <f>INDEX(Prime_risque_loc,MATCH($C$104,$C$105:$C$106,0),AR1+1)</f>
        <v>0.04</v>
      </c>
      <c r="AS104" s="29">
        <f>INDEX(Prime_risque_loc,MATCH($C$104,$C$105:$C$106,0),AS1+1)</f>
        <v>0.04</v>
      </c>
      <c r="AT104" s="29">
        <f>INDEX(Prime_risque_loc,MATCH($C$104,$C$105:$C$106,0),AT1+1)</f>
        <v>0.04</v>
      </c>
      <c r="AU104" s="29">
        <f>INDEX(Prime_risque_loc,MATCH($C$104,$C$105:$C$106,0),AU1+1)</f>
        <v>0.04</v>
      </c>
      <c r="AV104" s="29">
        <f>INDEX(Prime_risque_loc,MATCH($C$104,$C$105:$C$106,0),AV1+1)</f>
        <v>0.04</v>
      </c>
      <c r="AW104" s="29">
        <f>INDEX(Prime_risque_loc,MATCH($C$104,$C$105:$C$106,0),AW1+1)</f>
        <v>0.04</v>
      </c>
      <c r="AX104" s="29">
        <f>INDEX(Prime_risque_loc,MATCH($C$104,$C$105:$C$106,0),AX1+1)</f>
        <v>0.04</v>
      </c>
      <c r="AY104" s="29">
        <f>INDEX(Prime_risque_loc,MATCH($C$104,$C$105:$C$106,0),AY1+1)</f>
        <v>0.04</v>
      </c>
      <c r="AZ104" s="29">
        <f>INDEX(Prime_risque_loc,MATCH($C$104,$C$105:$C$106,0),AZ1+1)</f>
        <v>0.04</v>
      </c>
      <c r="BA104" s="29">
        <f>INDEX(Prime_risque_loc,MATCH($C$104,$C$105:$C$106,0),BA1+1)</f>
        <v>0.04</v>
      </c>
    </row>
    <row r="105" spans="1:53" s="28" customFormat="1" ht="14.25" hidden="1" customHeight="1" outlineLevel="1">
      <c r="C105" s="33" t="s">
        <v>184</v>
      </c>
      <c r="D105" s="127" t="s">
        <v>166</v>
      </c>
      <c r="E105" s="127" t="s">
        <v>166</v>
      </c>
      <c r="F105" s="127" t="s">
        <v>166</v>
      </c>
      <c r="G105" s="127" t="s">
        <v>166</v>
      </c>
      <c r="H105" s="127" t="s">
        <v>166</v>
      </c>
      <c r="I105" s="127" t="s">
        <v>166</v>
      </c>
      <c r="J105" s="127" t="s">
        <v>166</v>
      </c>
      <c r="K105" s="127" t="s">
        <v>166</v>
      </c>
      <c r="L105" s="127" t="s">
        <v>166</v>
      </c>
      <c r="M105" s="127" t="s">
        <v>166</v>
      </c>
      <c r="N105" s="127" t="s">
        <v>166</v>
      </c>
      <c r="O105" s="127" t="s">
        <v>166</v>
      </c>
      <c r="P105" s="127" t="s">
        <v>166</v>
      </c>
      <c r="Q105" s="127" t="s">
        <v>166</v>
      </c>
      <c r="R105" s="127" t="s">
        <v>166</v>
      </c>
      <c r="S105" s="127" t="s">
        <v>166</v>
      </c>
      <c r="T105" s="127" t="s">
        <v>166</v>
      </c>
      <c r="U105" s="127" t="s">
        <v>166</v>
      </c>
      <c r="V105" s="127" t="s">
        <v>166</v>
      </c>
      <c r="W105" s="127" t="s">
        <v>166</v>
      </c>
      <c r="X105" s="127" t="s">
        <v>166</v>
      </c>
      <c r="Y105" s="127" t="s">
        <v>166</v>
      </c>
      <c r="Z105" s="127" t="s">
        <v>166</v>
      </c>
      <c r="AA105" s="127" t="s">
        <v>166</v>
      </c>
      <c r="AB105" s="127" t="s">
        <v>166</v>
      </c>
      <c r="AC105" s="127" t="s">
        <v>166</v>
      </c>
      <c r="AD105" s="127" t="s">
        <v>166</v>
      </c>
      <c r="AE105" s="127" t="s">
        <v>166</v>
      </c>
      <c r="AF105" s="127" t="s">
        <v>166</v>
      </c>
      <c r="AG105" s="127" t="s">
        <v>166</v>
      </c>
      <c r="AH105" s="127" t="s">
        <v>166</v>
      </c>
      <c r="AI105" s="127" t="s">
        <v>166</v>
      </c>
      <c r="AJ105" s="127" t="s">
        <v>166</v>
      </c>
      <c r="AK105" s="127" t="s">
        <v>166</v>
      </c>
      <c r="AL105" s="127" t="s">
        <v>166</v>
      </c>
      <c r="AM105" s="127" t="s">
        <v>166</v>
      </c>
      <c r="AN105" s="127" t="s">
        <v>166</v>
      </c>
      <c r="AO105" s="127" t="s">
        <v>166</v>
      </c>
      <c r="AP105" s="127" t="s">
        <v>166</v>
      </c>
      <c r="AQ105" s="127" t="s">
        <v>166</v>
      </c>
      <c r="AR105" s="127" t="s">
        <v>166</v>
      </c>
      <c r="AS105" s="127" t="s">
        <v>166</v>
      </c>
      <c r="AT105" s="127" t="s">
        <v>166</v>
      </c>
      <c r="AU105" s="127" t="s">
        <v>166</v>
      </c>
      <c r="AV105" s="127" t="s">
        <v>166</v>
      </c>
      <c r="AW105" s="127" t="s">
        <v>166</v>
      </c>
      <c r="AX105" s="127" t="s">
        <v>166</v>
      </c>
      <c r="AY105" s="127" t="s">
        <v>166</v>
      </c>
      <c r="AZ105" s="127" t="s">
        <v>166</v>
      </c>
      <c r="BA105" s="127" t="s">
        <v>166</v>
      </c>
    </row>
    <row r="106" spans="1:53" s="116" customFormat="1" ht="14.25" hidden="1" customHeight="1" outlineLevel="1">
      <c r="C106" s="100" t="s">
        <v>101</v>
      </c>
      <c r="D106" s="117">
        <v>0.04</v>
      </c>
      <c r="E106" s="117">
        <f t="shared" ref="E106:AJ106" si="14">$D$106</f>
        <v>0.04</v>
      </c>
      <c r="F106" s="117">
        <f t="shared" si="14"/>
        <v>0.04</v>
      </c>
      <c r="G106" s="117">
        <f t="shared" si="14"/>
        <v>0.04</v>
      </c>
      <c r="H106" s="117">
        <f t="shared" si="14"/>
        <v>0.04</v>
      </c>
      <c r="I106" s="117">
        <f t="shared" si="14"/>
        <v>0.04</v>
      </c>
      <c r="J106" s="117">
        <f t="shared" si="14"/>
        <v>0.04</v>
      </c>
      <c r="K106" s="117">
        <f t="shared" si="14"/>
        <v>0.04</v>
      </c>
      <c r="L106" s="117">
        <f t="shared" si="14"/>
        <v>0.04</v>
      </c>
      <c r="M106" s="117">
        <f t="shared" si="14"/>
        <v>0.04</v>
      </c>
      <c r="N106" s="117">
        <f t="shared" si="14"/>
        <v>0.04</v>
      </c>
      <c r="O106" s="117">
        <f t="shared" si="14"/>
        <v>0.04</v>
      </c>
      <c r="P106" s="117">
        <f t="shared" si="14"/>
        <v>0.04</v>
      </c>
      <c r="Q106" s="117">
        <f t="shared" si="14"/>
        <v>0.04</v>
      </c>
      <c r="R106" s="117">
        <f t="shared" si="14"/>
        <v>0.04</v>
      </c>
      <c r="S106" s="117">
        <f t="shared" si="14"/>
        <v>0.04</v>
      </c>
      <c r="T106" s="117">
        <f t="shared" si="14"/>
        <v>0.04</v>
      </c>
      <c r="U106" s="117">
        <f t="shared" si="14"/>
        <v>0.04</v>
      </c>
      <c r="V106" s="117">
        <f t="shared" si="14"/>
        <v>0.04</v>
      </c>
      <c r="W106" s="117">
        <f t="shared" si="14"/>
        <v>0.04</v>
      </c>
      <c r="X106" s="117">
        <f t="shared" si="14"/>
        <v>0.04</v>
      </c>
      <c r="Y106" s="117">
        <f t="shared" si="14"/>
        <v>0.04</v>
      </c>
      <c r="Z106" s="117">
        <f t="shared" si="14"/>
        <v>0.04</v>
      </c>
      <c r="AA106" s="117">
        <f t="shared" si="14"/>
        <v>0.04</v>
      </c>
      <c r="AB106" s="117">
        <f t="shared" si="14"/>
        <v>0.04</v>
      </c>
      <c r="AC106" s="117">
        <f t="shared" si="14"/>
        <v>0.04</v>
      </c>
      <c r="AD106" s="117">
        <f t="shared" si="14"/>
        <v>0.04</v>
      </c>
      <c r="AE106" s="117">
        <f t="shared" si="14"/>
        <v>0.04</v>
      </c>
      <c r="AF106" s="117">
        <f t="shared" si="14"/>
        <v>0.04</v>
      </c>
      <c r="AG106" s="117">
        <f t="shared" si="14"/>
        <v>0.04</v>
      </c>
      <c r="AH106" s="117">
        <f t="shared" si="14"/>
        <v>0.04</v>
      </c>
      <c r="AI106" s="117">
        <f t="shared" si="14"/>
        <v>0.04</v>
      </c>
      <c r="AJ106" s="117">
        <f t="shared" si="14"/>
        <v>0.04</v>
      </c>
      <c r="AK106" s="117">
        <f t="shared" ref="AK106:BA106" si="15">$D$106</f>
        <v>0.04</v>
      </c>
      <c r="AL106" s="117">
        <f t="shared" si="15"/>
        <v>0.04</v>
      </c>
      <c r="AM106" s="117">
        <f t="shared" si="15"/>
        <v>0.04</v>
      </c>
      <c r="AN106" s="117">
        <f t="shared" si="15"/>
        <v>0.04</v>
      </c>
      <c r="AO106" s="117">
        <f t="shared" si="15"/>
        <v>0.04</v>
      </c>
      <c r="AP106" s="117">
        <f t="shared" si="15"/>
        <v>0.04</v>
      </c>
      <c r="AQ106" s="117">
        <f t="shared" si="15"/>
        <v>0.04</v>
      </c>
      <c r="AR106" s="117">
        <f t="shared" si="15"/>
        <v>0.04</v>
      </c>
      <c r="AS106" s="117">
        <f t="shared" si="15"/>
        <v>0.04</v>
      </c>
      <c r="AT106" s="117">
        <f t="shared" si="15"/>
        <v>0.04</v>
      </c>
      <c r="AU106" s="117">
        <f t="shared" si="15"/>
        <v>0.04</v>
      </c>
      <c r="AV106" s="117">
        <f t="shared" si="15"/>
        <v>0.04</v>
      </c>
      <c r="AW106" s="117">
        <f t="shared" si="15"/>
        <v>0.04</v>
      </c>
      <c r="AX106" s="117">
        <f t="shared" si="15"/>
        <v>0.04</v>
      </c>
      <c r="AY106" s="117">
        <f t="shared" si="15"/>
        <v>0.04</v>
      </c>
      <c r="AZ106" s="117">
        <f t="shared" si="15"/>
        <v>0.04</v>
      </c>
      <c r="BA106" s="117">
        <f t="shared" si="15"/>
        <v>0.04</v>
      </c>
    </row>
    <row r="107" spans="1:53" s="31" customFormat="1" collapsed="1">
      <c r="A107" s="56" t="s">
        <v>19</v>
      </c>
      <c r="B107" s="28" t="s">
        <v>151</v>
      </c>
      <c r="C107" s="95" t="s">
        <v>97</v>
      </c>
      <c r="D107" s="46">
        <f>INDEX(Pdm,MATCH($C$107,$C$108:$C$110,0),D1+1)</f>
        <v>0.2</v>
      </c>
      <c r="E107" s="46">
        <f>INDEX(Pdm,MATCH($C$107,$C$108:$C$110,0),E1+1)</f>
        <v>0.2</v>
      </c>
      <c r="F107" s="46">
        <f>INDEX(Pdm,MATCH($C$107,$C$108:$C$110,0),F1+1)</f>
        <v>0.2</v>
      </c>
      <c r="G107" s="46">
        <f>INDEX(Pdm,MATCH($C$107,$C$108:$C$110,0),G1+1)</f>
        <v>0.2</v>
      </c>
      <c r="H107" s="46">
        <f>INDEX(Pdm,MATCH($C$107,$C$108:$C$110,0),H1+1)</f>
        <v>0.2</v>
      </c>
      <c r="I107" s="46">
        <f>INDEX(Pdm,MATCH($C$107,$C$108:$C$110,0),I1+1)</f>
        <v>0.2</v>
      </c>
      <c r="J107" s="46">
        <f>INDEX(Pdm,MATCH($C$107,$C$108:$C$110,0),J1+1)</f>
        <v>0.2</v>
      </c>
      <c r="K107" s="46">
        <f>INDEX(Pdm,MATCH($C$107,$C$108:$C$110,0),K1+1)</f>
        <v>0.2</v>
      </c>
      <c r="L107" s="46">
        <f>INDEX(Pdm,MATCH($C$107,$C$108:$C$110,0),L1+1)</f>
        <v>0.2</v>
      </c>
      <c r="M107" s="46">
        <f>INDEX(Pdm,MATCH($C$107,$C$108:$C$110,0),M1+1)</f>
        <v>0.2</v>
      </c>
      <c r="N107" s="46">
        <f>INDEX(Pdm,MATCH($C$107,$C$108:$C$110,0),N1+1)</f>
        <v>0.2</v>
      </c>
      <c r="O107" s="46">
        <f>INDEX(Pdm,MATCH($C$107,$C$108:$C$110,0),O1+1)</f>
        <v>0.2</v>
      </c>
      <c r="P107" s="46">
        <f>INDEX(Pdm,MATCH($C$107,$C$108:$C$110,0),P1+1)</f>
        <v>0.2</v>
      </c>
      <c r="Q107" s="46">
        <f>INDEX(Pdm,MATCH($C$107,$C$108:$C$110,0),Q1+1)</f>
        <v>0.2</v>
      </c>
      <c r="R107" s="46">
        <f>INDEX(Pdm,MATCH($C$107,$C$108:$C$110,0),R1+1)</f>
        <v>0.2</v>
      </c>
      <c r="S107" s="46">
        <f>INDEX(Pdm,MATCH($C$107,$C$108:$C$110,0),S1+1)</f>
        <v>0.2</v>
      </c>
      <c r="T107" s="46">
        <f>INDEX(Pdm,MATCH($C$107,$C$108:$C$110,0),T1+1)</f>
        <v>0.2</v>
      </c>
      <c r="U107" s="46">
        <f>INDEX(Pdm,MATCH($C$107,$C$108:$C$110,0),U1+1)</f>
        <v>0.2</v>
      </c>
      <c r="V107" s="46">
        <f>INDEX(Pdm,MATCH($C$107,$C$108:$C$110,0),V1+1)</f>
        <v>0.2</v>
      </c>
      <c r="W107" s="46">
        <f>INDEX(Pdm,MATCH($C$107,$C$108:$C$110,0),W1+1)</f>
        <v>0.2</v>
      </c>
      <c r="X107" s="46">
        <f>INDEX(Pdm,MATCH($C$107,$C$108:$C$110,0),X1+1)</f>
        <v>0.2</v>
      </c>
      <c r="Y107" s="46">
        <f>INDEX(Pdm,MATCH($C$107,$C$108:$C$110,0),Y1+1)</f>
        <v>0.2</v>
      </c>
      <c r="Z107" s="46">
        <f>INDEX(Pdm,MATCH($C$107,$C$108:$C$110,0),Z1+1)</f>
        <v>0.2</v>
      </c>
      <c r="AA107" s="46">
        <f>INDEX(Pdm,MATCH($C$107,$C$108:$C$110,0),AA1+1)</f>
        <v>0.2</v>
      </c>
      <c r="AB107" s="46">
        <f>INDEX(Pdm,MATCH($C$107,$C$108:$C$110,0),AB1+1)</f>
        <v>0.2</v>
      </c>
      <c r="AC107" s="46">
        <f>INDEX(Pdm,MATCH($C$107,$C$108:$C$110,0),AC1+1)</f>
        <v>0.2</v>
      </c>
      <c r="AD107" s="46">
        <f>INDEX(Pdm,MATCH($C$107,$C$108:$C$110,0),AD1+1)</f>
        <v>0.2</v>
      </c>
      <c r="AE107" s="46">
        <f>INDEX(Pdm,MATCH($C$107,$C$108:$C$110,0),AE1+1)</f>
        <v>0.2</v>
      </c>
      <c r="AF107" s="46">
        <f>INDEX(Pdm,MATCH($C$107,$C$108:$C$110,0),AF1+1)</f>
        <v>0.2</v>
      </c>
      <c r="AG107" s="46">
        <f>INDEX(Pdm,MATCH($C$107,$C$108:$C$110,0),AG1+1)</f>
        <v>0.2</v>
      </c>
      <c r="AH107" s="46">
        <f>INDEX(Pdm,MATCH($C$107,$C$108:$C$110,0),AH1+1)</f>
        <v>0.2</v>
      </c>
      <c r="AI107" s="46">
        <f>INDEX(Pdm,MATCH($C$107,$C$108:$C$110,0),AI1+1)</f>
        <v>0.2</v>
      </c>
      <c r="AJ107" s="46">
        <f>INDEX(Pdm,MATCH($C$107,$C$108:$C$110,0),AJ1+1)</f>
        <v>0.2</v>
      </c>
      <c r="AK107" s="46">
        <f>INDEX(Pdm,MATCH($C$107,$C$108:$C$110,0),AK1+1)</f>
        <v>0.2</v>
      </c>
      <c r="AL107" s="46">
        <f>INDEX(Pdm,MATCH($C$107,$C$108:$C$110,0),AL1+1)</f>
        <v>0.2</v>
      </c>
      <c r="AM107" s="46">
        <f>INDEX(Pdm,MATCH($C$107,$C$108:$C$110,0),AM1+1)</f>
        <v>0.2</v>
      </c>
      <c r="AN107" s="46">
        <f>INDEX(Pdm,MATCH($C$107,$C$108:$C$110,0),AN1+1)</f>
        <v>0.2</v>
      </c>
      <c r="AO107" s="46">
        <f>INDEX(Pdm,MATCH($C$107,$C$108:$C$110,0),AO1+1)</f>
        <v>0.2</v>
      </c>
      <c r="AP107" s="46">
        <f>INDEX(Pdm,MATCH($C$107,$C$108:$C$110,0),AP1+1)</f>
        <v>0.2</v>
      </c>
      <c r="AQ107" s="46">
        <f>INDEX(Pdm,MATCH($C$107,$C$108:$C$110,0),AQ1+1)</f>
        <v>0.2</v>
      </c>
      <c r="AR107" s="46">
        <f>INDEX(Pdm,MATCH($C$107,$C$108:$C$110,0),AR1+1)</f>
        <v>0.2</v>
      </c>
      <c r="AS107" s="46">
        <f>INDEX(Pdm,MATCH($C$107,$C$108:$C$110,0),AS1+1)</f>
        <v>0.2</v>
      </c>
      <c r="AT107" s="46">
        <f>INDEX(Pdm,MATCH($C$107,$C$108:$C$110,0),AT1+1)</f>
        <v>0.2</v>
      </c>
      <c r="AU107" s="46">
        <f>INDEX(Pdm,MATCH($C$107,$C$108:$C$110,0),AU1+1)</f>
        <v>0.2</v>
      </c>
      <c r="AV107" s="46">
        <f>INDEX(Pdm,MATCH($C$107,$C$108:$C$110,0),AV1+1)</f>
        <v>0.2</v>
      </c>
      <c r="AW107" s="46">
        <f>INDEX(Pdm,MATCH($C$107,$C$108:$C$110,0),AW1+1)</f>
        <v>0.2</v>
      </c>
      <c r="AX107" s="46">
        <f>INDEX(Pdm,MATCH($C$107,$C$108:$C$110,0),AX1+1)</f>
        <v>0.2</v>
      </c>
      <c r="AY107" s="46">
        <f>INDEX(Pdm,MATCH($C$107,$C$108:$C$110,0),AY1+1)</f>
        <v>0.2</v>
      </c>
      <c r="AZ107" s="46">
        <f>INDEX(Pdm,MATCH($C$107,$C$108:$C$110,0),AZ1+1)</f>
        <v>0.2</v>
      </c>
      <c r="BA107" s="46">
        <f>INDEX(Pdm,MATCH($C$107,$C$108:$C$110,0),BA1+1)</f>
        <v>0.2</v>
      </c>
    </row>
    <row r="108" spans="1:53" hidden="1" outlineLevel="1">
      <c r="A108" s="28"/>
      <c r="B108" s="28"/>
      <c r="C108" s="33" t="s">
        <v>184</v>
      </c>
      <c r="D108" s="127" t="s">
        <v>166</v>
      </c>
      <c r="E108" s="127" t="s">
        <v>166</v>
      </c>
      <c r="F108" s="127" t="s">
        <v>166</v>
      </c>
      <c r="G108" s="127" t="s">
        <v>166</v>
      </c>
      <c r="H108" s="127" t="s">
        <v>166</v>
      </c>
      <c r="I108" s="127" t="s">
        <v>166</v>
      </c>
      <c r="J108" s="127" t="s">
        <v>166</v>
      </c>
      <c r="K108" s="127" t="s">
        <v>166</v>
      </c>
      <c r="L108" s="127" t="s">
        <v>166</v>
      </c>
      <c r="M108" s="127" t="s">
        <v>166</v>
      </c>
      <c r="N108" s="127" t="s">
        <v>166</v>
      </c>
      <c r="O108" s="127" t="s">
        <v>166</v>
      </c>
      <c r="P108" s="127" t="s">
        <v>166</v>
      </c>
      <c r="Q108" s="127" t="s">
        <v>166</v>
      </c>
      <c r="R108" s="127" t="s">
        <v>166</v>
      </c>
      <c r="S108" s="127" t="s">
        <v>166</v>
      </c>
      <c r="T108" s="127" t="s">
        <v>166</v>
      </c>
      <c r="U108" s="127" t="s">
        <v>166</v>
      </c>
      <c r="V108" s="127" t="s">
        <v>166</v>
      </c>
      <c r="W108" s="127" t="s">
        <v>166</v>
      </c>
      <c r="X108" s="127" t="s">
        <v>166</v>
      </c>
      <c r="Y108" s="127" t="s">
        <v>166</v>
      </c>
      <c r="Z108" s="127" t="s">
        <v>166</v>
      </c>
      <c r="AA108" s="127" t="s">
        <v>166</v>
      </c>
      <c r="AB108" s="127" t="s">
        <v>166</v>
      </c>
      <c r="AC108" s="127" t="s">
        <v>166</v>
      </c>
      <c r="AD108" s="127" t="s">
        <v>166</v>
      </c>
      <c r="AE108" s="127" t="s">
        <v>166</v>
      </c>
      <c r="AF108" s="127" t="s">
        <v>166</v>
      </c>
      <c r="AG108" s="127" t="s">
        <v>166</v>
      </c>
      <c r="AH108" s="127" t="s">
        <v>166</v>
      </c>
      <c r="AI108" s="127" t="s">
        <v>166</v>
      </c>
      <c r="AJ108" s="127" t="s">
        <v>166</v>
      </c>
      <c r="AK108" s="127" t="s">
        <v>166</v>
      </c>
      <c r="AL108" s="127" t="s">
        <v>166</v>
      </c>
      <c r="AM108" s="127" t="s">
        <v>166</v>
      </c>
      <c r="AN108" s="127" t="s">
        <v>166</v>
      </c>
      <c r="AO108" s="127" t="s">
        <v>166</v>
      </c>
      <c r="AP108" s="127" t="s">
        <v>166</v>
      </c>
      <c r="AQ108" s="127" t="s">
        <v>166</v>
      </c>
      <c r="AR108" s="127" t="s">
        <v>166</v>
      </c>
      <c r="AS108" s="127" t="s">
        <v>166</v>
      </c>
      <c r="AT108" s="127" t="s">
        <v>166</v>
      </c>
      <c r="AU108" s="127" t="s">
        <v>166</v>
      </c>
      <c r="AV108" s="127" t="s">
        <v>166</v>
      </c>
      <c r="AW108" s="127" t="s">
        <v>166</v>
      </c>
      <c r="AX108" s="127" t="s">
        <v>166</v>
      </c>
      <c r="AY108" s="127" t="s">
        <v>166</v>
      </c>
      <c r="AZ108" s="127" t="s">
        <v>166</v>
      </c>
      <c r="BA108" s="127" t="s">
        <v>166</v>
      </c>
    </row>
    <row r="109" spans="1:53" s="117" customFormat="1" hidden="1" outlineLevel="1">
      <c r="A109" s="139"/>
      <c r="B109" s="139"/>
      <c r="C109" s="138" t="s">
        <v>97</v>
      </c>
      <c r="D109" s="117">
        <v>0.2</v>
      </c>
      <c r="E109" s="117">
        <v>0.2</v>
      </c>
      <c r="F109" s="117">
        <v>0.2</v>
      </c>
      <c r="G109" s="117">
        <v>0.2</v>
      </c>
      <c r="H109" s="117">
        <v>0.2</v>
      </c>
      <c r="I109" s="117">
        <v>0.2</v>
      </c>
      <c r="J109" s="117">
        <v>0.2</v>
      </c>
      <c r="K109" s="117">
        <v>0.2</v>
      </c>
      <c r="L109" s="117">
        <v>0.2</v>
      </c>
      <c r="M109" s="117">
        <v>0.2</v>
      </c>
      <c r="N109" s="117">
        <v>0.2</v>
      </c>
      <c r="O109" s="117">
        <v>0.2</v>
      </c>
      <c r="P109" s="117">
        <v>0.2</v>
      </c>
      <c r="Q109" s="117">
        <v>0.2</v>
      </c>
      <c r="R109" s="117">
        <v>0.2</v>
      </c>
      <c r="S109" s="117">
        <v>0.2</v>
      </c>
      <c r="T109" s="117">
        <v>0.2</v>
      </c>
      <c r="U109" s="117">
        <v>0.2</v>
      </c>
      <c r="V109" s="117">
        <v>0.2</v>
      </c>
      <c r="W109" s="117">
        <v>0.2</v>
      </c>
      <c r="X109" s="117">
        <v>0.2</v>
      </c>
      <c r="Y109" s="117">
        <v>0.2</v>
      </c>
      <c r="Z109" s="117">
        <v>0.2</v>
      </c>
      <c r="AA109" s="117">
        <v>0.2</v>
      </c>
      <c r="AB109" s="117">
        <v>0.2</v>
      </c>
      <c r="AC109" s="117">
        <v>0.2</v>
      </c>
      <c r="AD109" s="117">
        <v>0.2</v>
      </c>
      <c r="AE109" s="117">
        <v>0.2</v>
      </c>
      <c r="AF109" s="117">
        <v>0.2</v>
      </c>
      <c r="AG109" s="117">
        <v>0.2</v>
      </c>
      <c r="AH109" s="117">
        <v>0.2</v>
      </c>
      <c r="AI109" s="117">
        <v>0.2</v>
      </c>
      <c r="AJ109" s="117">
        <v>0.2</v>
      </c>
      <c r="AK109" s="117">
        <v>0.2</v>
      </c>
      <c r="AL109" s="117">
        <v>0.2</v>
      </c>
      <c r="AM109" s="117">
        <v>0.2</v>
      </c>
      <c r="AN109" s="117">
        <v>0.2</v>
      </c>
      <c r="AO109" s="117">
        <v>0.2</v>
      </c>
      <c r="AP109" s="117">
        <v>0.2</v>
      </c>
      <c r="AQ109" s="117">
        <v>0.2</v>
      </c>
      <c r="AR109" s="117">
        <v>0.2</v>
      </c>
      <c r="AS109" s="117">
        <v>0.2</v>
      </c>
      <c r="AT109" s="117">
        <v>0.2</v>
      </c>
      <c r="AU109" s="117">
        <v>0.2</v>
      </c>
      <c r="AV109" s="117">
        <v>0.2</v>
      </c>
      <c r="AW109" s="117">
        <v>0.2</v>
      </c>
      <c r="AX109" s="117">
        <v>0.2</v>
      </c>
      <c r="AY109" s="117">
        <v>0.2</v>
      </c>
      <c r="AZ109" s="117">
        <v>0.2</v>
      </c>
      <c r="BA109" s="117">
        <v>0.2</v>
      </c>
    </row>
    <row r="110" spans="1:53" s="117" customFormat="1" hidden="1" outlineLevel="1">
      <c r="A110" s="139"/>
      <c r="B110" s="139"/>
      <c r="C110" s="138" t="s">
        <v>98</v>
      </c>
      <c r="D110" s="117">
        <v>0.25</v>
      </c>
      <c r="E110" s="117">
        <v>0.25</v>
      </c>
      <c r="F110" s="117">
        <v>0.25</v>
      </c>
      <c r="G110" s="117">
        <v>0.25</v>
      </c>
      <c r="H110" s="117">
        <v>0.25</v>
      </c>
      <c r="I110" s="117">
        <v>0.25</v>
      </c>
      <c r="J110" s="117">
        <v>0.25</v>
      </c>
      <c r="K110" s="117">
        <v>0.25</v>
      </c>
      <c r="L110" s="117">
        <v>0.25</v>
      </c>
      <c r="M110" s="117">
        <v>0.25</v>
      </c>
      <c r="N110" s="117">
        <v>0.25</v>
      </c>
      <c r="O110" s="117">
        <v>0.25</v>
      </c>
      <c r="P110" s="117">
        <v>0.25</v>
      </c>
      <c r="Q110" s="117">
        <v>0.25</v>
      </c>
      <c r="R110" s="117">
        <v>0.25</v>
      </c>
      <c r="S110" s="117">
        <v>0.25</v>
      </c>
      <c r="T110" s="117">
        <v>0.25</v>
      </c>
      <c r="U110" s="117">
        <v>0.25</v>
      </c>
      <c r="V110" s="117">
        <v>0.25</v>
      </c>
      <c r="W110" s="117">
        <v>0.25</v>
      </c>
      <c r="X110" s="117">
        <v>0.25</v>
      </c>
      <c r="Y110" s="117">
        <v>0.25</v>
      </c>
      <c r="Z110" s="117">
        <v>0.25</v>
      </c>
      <c r="AA110" s="117">
        <v>0.25</v>
      </c>
      <c r="AB110" s="117">
        <v>0.25</v>
      </c>
      <c r="AC110" s="117">
        <v>0.25</v>
      </c>
      <c r="AD110" s="117">
        <v>0.25</v>
      </c>
      <c r="AE110" s="117">
        <v>0.25</v>
      </c>
      <c r="AF110" s="117">
        <v>0.25</v>
      </c>
      <c r="AG110" s="117">
        <v>0.25</v>
      </c>
      <c r="AH110" s="117">
        <v>0.25</v>
      </c>
      <c r="AI110" s="117">
        <v>0.25</v>
      </c>
      <c r="AJ110" s="117">
        <v>0.25</v>
      </c>
      <c r="AK110" s="117">
        <v>0.25</v>
      </c>
      <c r="AL110" s="117">
        <v>0.25</v>
      </c>
      <c r="AM110" s="117">
        <v>0.25</v>
      </c>
      <c r="AN110" s="117">
        <v>0.25</v>
      </c>
      <c r="AO110" s="117">
        <v>0.25</v>
      </c>
      <c r="AP110" s="117">
        <v>0.25</v>
      </c>
      <c r="AQ110" s="117">
        <v>0.25</v>
      </c>
      <c r="AR110" s="117">
        <v>0.25</v>
      </c>
      <c r="AS110" s="117">
        <v>0.25</v>
      </c>
      <c r="AT110" s="117">
        <v>0.25</v>
      </c>
      <c r="AU110" s="117">
        <v>0.25</v>
      </c>
      <c r="AV110" s="117">
        <v>0.25</v>
      </c>
      <c r="AW110" s="117">
        <v>0.25</v>
      </c>
      <c r="AX110" s="117">
        <v>0.25</v>
      </c>
      <c r="AY110" s="117">
        <v>0.25</v>
      </c>
      <c r="AZ110" s="117">
        <v>0.25</v>
      </c>
      <c r="BA110" s="117">
        <v>0.25</v>
      </c>
    </row>
    <row r="111" spans="1:53" collapsed="1">
      <c r="D111" s="43"/>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row>
    <row r="112" spans="1:53">
      <c r="A112" s="19" t="s">
        <v>199</v>
      </c>
      <c r="D112" s="43"/>
    </row>
    <row r="113" spans="1:13">
      <c r="A113" s="28" t="s">
        <v>195</v>
      </c>
      <c r="B113" s="28"/>
      <c r="C113" s="92" t="s">
        <v>101</v>
      </c>
      <c r="D113" s="35">
        <f>INDEX($C$114:$D$115,MATCH($C$113,$C$114:$C$115,0),D1+1)</f>
        <v>300</v>
      </c>
    </row>
    <row r="114" spans="1:13" hidden="1" outlineLevel="1">
      <c r="A114" s="28"/>
      <c r="B114" s="28"/>
      <c r="C114" s="33" t="s">
        <v>184</v>
      </c>
      <c r="D114" s="112" t="s">
        <v>166</v>
      </c>
      <c r="F114" s="111"/>
    </row>
    <row r="115" spans="1:13" hidden="1" outlineLevel="1">
      <c r="A115" s="28"/>
      <c r="B115" s="28"/>
      <c r="C115" s="100" t="s">
        <v>101</v>
      </c>
      <c r="D115" s="106">
        <v>300</v>
      </c>
      <c r="F115" s="111"/>
    </row>
    <row r="116" spans="1:13" collapsed="1">
      <c r="A116" s="265" t="s">
        <v>223</v>
      </c>
      <c r="B116" s="28" t="s">
        <v>150</v>
      </c>
      <c r="C116" s="92" t="s">
        <v>241</v>
      </c>
      <c r="D116" s="21">
        <f>INDEX($C$117:$D$118,MATCH($C$116,$C$117:$C$118,0),D1+1)</f>
        <v>100</v>
      </c>
    </row>
    <row r="117" spans="1:13" hidden="1" outlineLevel="1">
      <c r="A117" s="28"/>
      <c r="B117" s="28"/>
      <c r="C117" s="33" t="s">
        <v>184</v>
      </c>
      <c r="D117" s="112" t="s">
        <v>166</v>
      </c>
    </row>
    <row r="118" spans="1:13" hidden="1" outlineLevel="1">
      <c r="A118" s="28"/>
      <c r="B118" s="28"/>
      <c r="C118" s="100" t="s">
        <v>241</v>
      </c>
      <c r="D118" s="264">
        <v>100</v>
      </c>
    </row>
    <row r="119" spans="1:13" collapsed="1">
      <c r="A119" s="28" t="s">
        <v>228</v>
      </c>
      <c r="C119" s="92" t="s">
        <v>101</v>
      </c>
      <c r="D119" s="35">
        <f>INDEX($C$120:$D$121,MATCH($C$119,$C$120:$C$121,0),D1+1)</f>
        <v>36</v>
      </c>
    </row>
    <row r="120" spans="1:13" hidden="1" outlineLevel="1">
      <c r="C120" s="33" t="s">
        <v>184</v>
      </c>
      <c r="D120" s="112" t="s">
        <v>166</v>
      </c>
    </row>
    <row r="121" spans="1:13" hidden="1" outlineLevel="1">
      <c r="C121" s="100" t="s">
        <v>101</v>
      </c>
      <c r="D121" s="106">
        <v>36</v>
      </c>
    </row>
    <row r="122" spans="1:13" s="225" customFormat="1" collapsed="1">
      <c r="A122" s="275" t="s">
        <v>224</v>
      </c>
      <c r="B122" s="318"/>
      <c r="C122" s="92" t="s">
        <v>96</v>
      </c>
      <c r="D122" s="333">
        <f>INDEX($C$123:$BA$124,MATCH($C$122,$C$123:$C$124,0),D1+1)</f>
        <v>960</v>
      </c>
      <c r="E122" s="333">
        <f>INDEX($C$123:$BA$124,MATCH($C$122,$C$123:$C$124,0),E1+1)</f>
        <v>1560</v>
      </c>
      <c r="F122" s="333">
        <f>INDEX($C$123:$BA$124,MATCH($C$122,$C$123:$C$124,0),F1+1)</f>
        <v>1800</v>
      </c>
      <c r="G122" s="333">
        <f>INDEX($C$123:$BA$124,MATCH($C$122,$C$123:$C$124,0),G1+1)</f>
        <v>1920</v>
      </c>
      <c r="H122" s="333">
        <f>INDEX($C$123:$BA$124,MATCH($C$122,$C$123:$C$124,0),H1+1)</f>
        <v>1800</v>
      </c>
      <c r="I122" s="333">
        <f>INDEX($C$123:$BA$124,MATCH($C$122,$C$123:$C$124,0),I1+1)</f>
        <v>1560</v>
      </c>
      <c r="J122" s="333">
        <f>INDEX($C$123:$BA$124,MATCH($C$122,$C$123:$C$124,0),J1+1)</f>
        <v>1080</v>
      </c>
      <c r="K122" s="333">
        <f>INDEX($C$123:$BA$124,MATCH($C$122,$C$123:$C$124,0),K1+1)</f>
        <v>960</v>
      </c>
      <c r="L122" s="333">
        <f>INDEX($C$123:$BA$124,MATCH($C$122,$C$123:$C$124,0),L1+1)</f>
        <v>360</v>
      </c>
      <c r="M122" s="333">
        <f>INDEX($C$123:$BA$124,MATCH($C$122,$C$123:$C$124,0),M1+1)</f>
        <v>0</v>
      </c>
    </row>
    <row r="123" spans="1:13" s="225" customFormat="1" hidden="1" outlineLevel="1">
      <c r="A123" s="275"/>
      <c r="B123" s="318"/>
      <c r="C123" s="33" t="s">
        <v>184</v>
      </c>
      <c r="D123" s="112" t="s">
        <v>166</v>
      </c>
      <c r="E123" s="112" t="s">
        <v>166</v>
      </c>
      <c r="F123" s="112" t="s">
        <v>166</v>
      </c>
      <c r="G123" s="112" t="s">
        <v>166</v>
      </c>
      <c r="H123" s="112" t="s">
        <v>166</v>
      </c>
      <c r="I123" s="112" t="s">
        <v>166</v>
      </c>
      <c r="J123" s="112" t="s">
        <v>166</v>
      </c>
      <c r="K123" s="112" t="s">
        <v>166</v>
      </c>
      <c r="L123" s="112" t="s">
        <v>166</v>
      </c>
      <c r="M123" s="112" t="s">
        <v>166</v>
      </c>
    </row>
    <row r="124" spans="1:13" s="225" customFormat="1" hidden="1" outlineLevel="1">
      <c r="A124" s="275"/>
      <c r="B124" s="318"/>
      <c r="C124" s="100" t="s">
        <v>96</v>
      </c>
      <c r="D124" s="334">
        <f>D9/$D$113*$D$119</f>
        <v>960</v>
      </c>
      <c r="E124" s="334">
        <f>E9/$D$113*$D$119</f>
        <v>1560</v>
      </c>
      <c r="F124" s="334">
        <f>F9/$D$113*$D$119</f>
        <v>1800</v>
      </c>
      <c r="G124" s="334">
        <f>G9/$D$113*$D$119</f>
        <v>1920</v>
      </c>
      <c r="H124" s="334">
        <f>H9/$D$113*$D$119</f>
        <v>1800</v>
      </c>
      <c r="I124" s="334">
        <f>I9/$D$113*$D$119</f>
        <v>1560</v>
      </c>
      <c r="J124" s="334">
        <f>J9/$D$113*$D$119</f>
        <v>1080</v>
      </c>
      <c r="K124" s="334">
        <f>K9/$D$113*$D$119</f>
        <v>960</v>
      </c>
      <c r="L124" s="334">
        <f>L9/$D$113*$D$119</f>
        <v>360</v>
      </c>
      <c r="M124" s="334">
        <f>M9/$D$113*$D$119</f>
        <v>0</v>
      </c>
    </row>
    <row r="125" spans="1:13" s="225" customFormat="1" collapsed="1">
      <c r="A125" s="28" t="s">
        <v>240</v>
      </c>
      <c r="B125" s="28" t="s">
        <v>150</v>
      </c>
      <c r="C125" s="92" t="s">
        <v>96</v>
      </c>
      <c r="D125" s="280">
        <f>INDEX($C$126:$BA$127,MATCH($C$125,$C$126:$C$127,0),D1+1)</f>
        <v>96000</v>
      </c>
      <c r="E125" s="280">
        <f>INDEX($C$126:$BA$127,MATCH($C$125,$C$126:$C$127,0),E1+1)</f>
        <v>156000</v>
      </c>
      <c r="F125" s="280">
        <f>INDEX($C$126:$BA$127,MATCH($C$125,$C$126:$C$127,0),F1+1)</f>
        <v>180000</v>
      </c>
      <c r="G125" s="280">
        <f>INDEX($C$126:$BA$127,MATCH($C$125,$C$126:$C$127,0),G1+1)</f>
        <v>192000</v>
      </c>
      <c r="H125" s="280">
        <f>INDEX($C$126:$BA$127,MATCH($C$125,$C$126:$C$127,0),H1+1)</f>
        <v>180000</v>
      </c>
      <c r="I125" s="280">
        <f>INDEX($C$126:$BA$127,MATCH($C$125,$C$126:$C$127,0),I1+1)</f>
        <v>156000</v>
      </c>
      <c r="J125" s="280">
        <f>INDEX($C$126:$BA$127,MATCH($C$125,$C$126:$C$127,0),J1+1)</f>
        <v>108000</v>
      </c>
      <c r="K125" s="280">
        <f>INDEX($C$126:$BA$127,MATCH($C$125,$C$126:$C$127,0),K1+1)</f>
        <v>96000</v>
      </c>
      <c r="L125" s="280">
        <f>INDEX($C$126:$BA$127,MATCH($C$125,$C$126:$C$127,0),L1+1)</f>
        <v>36000</v>
      </c>
      <c r="M125" s="280">
        <f>INDEX($C$126:$BA$127,MATCH($C$125,$C$126:$C$127,0),M1+1)</f>
        <v>0</v>
      </c>
    </row>
    <row r="126" spans="1:13" s="225" customFormat="1" hidden="1" outlineLevel="1">
      <c r="A126" s="275"/>
      <c r="B126" s="318"/>
      <c r="C126" s="33" t="s">
        <v>184</v>
      </c>
      <c r="D126" s="112" t="s">
        <v>166</v>
      </c>
      <c r="E126" s="112" t="s">
        <v>166</v>
      </c>
      <c r="F126" s="112" t="s">
        <v>166</v>
      </c>
      <c r="G126" s="112" t="s">
        <v>166</v>
      </c>
      <c r="H126" s="112" t="s">
        <v>166</v>
      </c>
      <c r="I126" s="112" t="s">
        <v>166</v>
      </c>
      <c r="J126" s="112" t="s">
        <v>166</v>
      </c>
      <c r="K126" s="112" t="s">
        <v>166</v>
      </c>
      <c r="L126" s="112" t="s">
        <v>166</v>
      </c>
      <c r="M126" s="112" t="s">
        <v>166</v>
      </c>
    </row>
    <row r="127" spans="1:13" s="225" customFormat="1" hidden="1" outlineLevel="1">
      <c r="A127" s="275"/>
      <c r="B127" s="318"/>
      <c r="C127" s="100" t="s">
        <v>96</v>
      </c>
      <c r="D127" s="334">
        <f>D124*$D$116</f>
        <v>96000</v>
      </c>
      <c r="E127" s="334">
        <f t="shared" ref="E127:M127" si="16">E124*$D$116</f>
        <v>156000</v>
      </c>
      <c r="F127" s="334">
        <f t="shared" si="16"/>
        <v>180000</v>
      </c>
      <c r="G127" s="334">
        <f t="shared" si="16"/>
        <v>192000</v>
      </c>
      <c r="H127" s="334">
        <f t="shared" si="16"/>
        <v>180000</v>
      </c>
      <c r="I127" s="334">
        <f t="shared" si="16"/>
        <v>156000</v>
      </c>
      <c r="J127" s="334">
        <f t="shared" si="16"/>
        <v>108000</v>
      </c>
      <c r="K127" s="334">
        <f t="shared" si="16"/>
        <v>96000</v>
      </c>
      <c r="L127" s="334">
        <f t="shared" si="16"/>
        <v>36000</v>
      </c>
      <c r="M127" s="334">
        <f t="shared" si="16"/>
        <v>0</v>
      </c>
    </row>
    <row r="128" spans="1:13" collapsed="1">
      <c r="A128" s="28" t="s">
        <v>192</v>
      </c>
      <c r="B128" s="28" t="s">
        <v>151</v>
      </c>
      <c r="C128" s="92" t="s">
        <v>101</v>
      </c>
      <c r="D128" s="46">
        <f>INDEX($C$129:$D$130,MATCH($C$128,$C$129:$C$130,0),D1+1)</f>
        <v>0.9</v>
      </c>
    </row>
    <row r="129" spans="1:53" hidden="1" outlineLevel="1">
      <c r="A129" s="28"/>
      <c r="B129" s="28"/>
      <c r="C129" s="33" t="s">
        <v>184</v>
      </c>
      <c r="D129" s="112" t="s">
        <v>166</v>
      </c>
      <c r="F129" s="111"/>
    </row>
    <row r="130" spans="1:53" hidden="1" outlineLevel="1">
      <c r="A130" s="28"/>
      <c r="B130" s="28"/>
      <c r="C130" s="100" t="s">
        <v>101</v>
      </c>
      <c r="D130" s="103">
        <v>0.9</v>
      </c>
      <c r="F130" s="111"/>
    </row>
    <row r="131" spans="1:53" ht="25.5" collapsed="1">
      <c r="A131" s="265" t="s">
        <v>229</v>
      </c>
      <c r="B131" s="28"/>
      <c r="C131" s="92" t="s">
        <v>101</v>
      </c>
      <c r="D131" s="42">
        <f>INDEX($C$132:$D$133,MATCH($C$131,$C$132:$C$133,0),D1+1)</f>
        <v>0.04</v>
      </c>
    </row>
    <row r="132" spans="1:53" hidden="1" outlineLevel="1">
      <c r="A132" s="28"/>
      <c r="B132" s="28"/>
      <c r="C132" s="33" t="s">
        <v>184</v>
      </c>
      <c r="D132" s="112" t="s">
        <v>166</v>
      </c>
      <c r="F132" s="253"/>
    </row>
    <row r="133" spans="1:53" hidden="1" outlineLevel="1">
      <c r="A133" s="28"/>
      <c r="B133" s="28"/>
      <c r="C133" s="100" t="s">
        <v>101</v>
      </c>
      <c r="D133" s="102">
        <v>0.04</v>
      </c>
      <c r="F133" s="263"/>
    </row>
    <row r="134" spans="1:53" collapsed="1">
      <c r="A134" s="199" t="s">
        <v>234</v>
      </c>
      <c r="B134" s="199"/>
      <c r="C134" s="199"/>
      <c r="D134" s="329">
        <v>1</v>
      </c>
      <c r="E134" s="329">
        <v>2</v>
      </c>
      <c r="F134" s="329">
        <v>3</v>
      </c>
      <c r="G134" s="329">
        <v>4</v>
      </c>
      <c r="H134" s="329">
        <v>5</v>
      </c>
      <c r="I134" s="329">
        <v>6</v>
      </c>
      <c r="J134" s="329">
        <v>7</v>
      </c>
      <c r="K134" s="329">
        <v>8</v>
      </c>
      <c r="L134" s="329">
        <v>9</v>
      </c>
      <c r="M134" s="199" t="s">
        <v>250</v>
      </c>
      <c r="N134" s="199"/>
      <c r="O134" s="199"/>
      <c r="P134" s="199"/>
    </row>
    <row r="135" spans="1:53" ht="25.5">
      <c r="A135" s="265" t="s">
        <v>235</v>
      </c>
      <c r="C135" s="92" t="s">
        <v>249</v>
      </c>
      <c r="D135" s="46">
        <f>INDEX($C$136:$M$137,MATCH($C$135,$C$136:$C$137,0),D1+1)</f>
        <v>1</v>
      </c>
      <c r="E135" s="46">
        <f>INDEX($C$136:$M$137,MATCH($C$135,$C$136:$C$137,0),E1+1)</f>
        <v>0</v>
      </c>
      <c r="F135" s="46">
        <f>INDEX($C$136:$M$137,MATCH($C$135,$C$136:$C$137,0),F1+1)</f>
        <v>0</v>
      </c>
      <c r="G135" s="46">
        <f>INDEX($C$136:$M$137,MATCH($C$135,$C$136:$C$137,0),G1+1)</f>
        <v>0</v>
      </c>
      <c r="H135" s="46">
        <f>INDEX($C$136:$M$137,MATCH($C$135,$C$136:$C$137,0),H1+1)</f>
        <v>0</v>
      </c>
      <c r="I135" s="46">
        <f>INDEX($C$136:$M$137,MATCH($C$135,$C$136:$C$137,0),I1+1)</f>
        <v>0</v>
      </c>
      <c r="J135" s="46">
        <f>INDEX($C$136:$M$137,MATCH($C$135,$C$136:$C$137,0),J1+1)</f>
        <v>0</v>
      </c>
      <c r="K135" s="46">
        <f>INDEX($C$136:$M$137,MATCH($C$135,$C$136:$C$137,0),K1+1)</f>
        <v>0</v>
      </c>
      <c r="L135" s="46">
        <f>INDEX($C$136:$M$137,MATCH($C$135,$C$136:$C$137,0),L1+1)</f>
        <v>0</v>
      </c>
      <c r="M135" s="46">
        <f>INDEX($C$136:$M$137,MATCH($C$135,$C$136:$C$137,0),M1+1)</f>
        <v>0</v>
      </c>
    </row>
    <row r="136" spans="1:53" hidden="1" outlineLevel="1">
      <c r="A136" s="265"/>
      <c r="C136" s="33" t="s">
        <v>184</v>
      </c>
      <c r="D136" s="112" t="s">
        <v>166</v>
      </c>
      <c r="E136" s="112" t="s">
        <v>166</v>
      </c>
      <c r="F136" s="112" t="s">
        <v>166</v>
      </c>
      <c r="G136" s="112" t="s">
        <v>166</v>
      </c>
      <c r="H136" s="112" t="s">
        <v>166</v>
      </c>
      <c r="I136" s="112" t="s">
        <v>166</v>
      </c>
      <c r="J136" s="112" t="s">
        <v>166</v>
      </c>
      <c r="K136" s="112" t="s">
        <v>166</v>
      </c>
      <c r="L136" s="112" t="s">
        <v>166</v>
      </c>
      <c r="M136" s="112" t="s">
        <v>166</v>
      </c>
    </row>
    <row r="137" spans="1:53" hidden="1" outlineLevel="1">
      <c r="A137" s="265"/>
      <c r="C137" s="100" t="s">
        <v>249</v>
      </c>
      <c r="D137" s="117">
        <v>1</v>
      </c>
      <c r="E137" s="117">
        <v>0</v>
      </c>
      <c r="F137" s="117">
        <v>0</v>
      </c>
      <c r="G137" s="117">
        <v>0</v>
      </c>
      <c r="H137" s="117">
        <v>0</v>
      </c>
      <c r="I137" s="117">
        <v>0</v>
      </c>
      <c r="J137" s="117">
        <v>0</v>
      </c>
      <c r="K137" s="117">
        <v>0</v>
      </c>
      <c r="L137" s="117">
        <v>0</v>
      </c>
      <c r="M137" s="117">
        <v>0</v>
      </c>
    </row>
    <row r="138" spans="1:53" collapsed="1">
      <c r="A138" s="28" t="s">
        <v>244</v>
      </c>
      <c r="C138" s="92" t="s">
        <v>249</v>
      </c>
      <c r="D138" s="46">
        <f>INDEX($C$139:$M$140,MATCH($C$138,$C$139:$C$140,0),D1+1)</f>
        <v>1</v>
      </c>
      <c r="E138" s="46">
        <f>INDEX($C$139:$M$140,MATCH($C$138,$C$139:$C$140,0),E1+1)</f>
        <v>0</v>
      </c>
      <c r="F138" s="46">
        <f>INDEX($C$139:$M$140,MATCH($C$138,$C$139:$C$140,0),F1+1)</f>
        <v>0</v>
      </c>
      <c r="G138" s="46">
        <f>INDEX($C$139:$M$140,MATCH($C$138,$C$139:$C$140,0),G1+1)</f>
        <v>0</v>
      </c>
      <c r="H138" s="46">
        <f>INDEX($C$139:$M$140,MATCH($C$138,$C$139:$C$140,0),H1+1)</f>
        <v>0</v>
      </c>
      <c r="I138" s="46">
        <f>INDEX($C$139:$M$140,MATCH($C$138,$C$139:$C$140,0),I1+1)</f>
        <v>0</v>
      </c>
      <c r="J138" s="46">
        <f>INDEX($C$139:$M$140,MATCH($C$138,$C$139:$C$140,0),J1+1)</f>
        <v>0</v>
      </c>
      <c r="K138" s="46">
        <f>INDEX($C$139:$M$140,MATCH($C$138,$C$139:$C$140,0),K1+1)</f>
        <v>0</v>
      </c>
      <c r="L138" s="46">
        <f>INDEX($C$139:$M$140,MATCH($C$138,$C$139:$C$140,0),L1+1)</f>
        <v>0</v>
      </c>
      <c r="M138" s="46">
        <f>INDEX($C$139:$M$140,MATCH($C$138,$C$139:$C$140,0),M1+1)</f>
        <v>0</v>
      </c>
      <c r="N138" s="342" t="str">
        <f>IF(SUM(D138:M138)=1,"","Attention, la répartition des fibres choisie n'est pas cohérente, la somme doit faire 100 %.")</f>
        <v/>
      </c>
    </row>
    <row r="139" spans="1:53" hidden="1" outlineLevel="1">
      <c r="C139" s="33" t="s">
        <v>184</v>
      </c>
      <c r="D139" s="112" t="s">
        <v>166</v>
      </c>
      <c r="E139" s="112" t="s">
        <v>166</v>
      </c>
      <c r="F139" s="112" t="s">
        <v>166</v>
      </c>
      <c r="G139" s="112" t="s">
        <v>166</v>
      </c>
      <c r="H139" s="112" t="s">
        <v>166</v>
      </c>
      <c r="I139" s="112" t="s">
        <v>166</v>
      </c>
      <c r="J139" s="112" t="s">
        <v>166</v>
      </c>
      <c r="K139" s="112" t="s">
        <v>166</v>
      </c>
      <c r="L139" s="112" t="s">
        <v>166</v>
      </c>
      <c r="M139" s="112" t="s">
        <v>166</v>
      </c>
    </row>
    <row r="140" spans="1:53" hidden="1" outlineLevel="1">
      <c r="C140" s="100" t="s">
        <v>249</v>
      </c>
      <c r="D140" s="117">
        <v>1</v>
      </c>
      <c r="E140" s="295">
        <v>0</v>
      </c>
      <c r="F140" s="295">
        <v>0</v>
      </c>
      <c r="G140" s="295">
        <v>0</v>
      </c>
      <c r="H140" s="295">
        <v>0</v>
      </c>
      <c r="I140" s="295">
        <v>0</v>
      </c>
      <c r="J140" s="295">
        <v>0</v>
      </c>
      <c r="K140" s="295">
        <v>0</v>
      </c>
      <c r="L140" s="295">
        <v>0</v>
      </c>
      <c r="M140" s="295">
        <v>0</v>
      </c>
    </row>
    <row r="141" spans="1:53" collapsed="1">
      <c r="C141" s="100"/>
      <c r="D141" s="106"/>
    </row>
    <row r="142" spans="1:53">
      <c r="A142" s="287" t="s">
        <v>209</v>
      </c>
      <c r="B142" s="287"/>
      <c r="C142" s="288"/>
      <c r="D142" s="211"/>
      <c r="E142" s="73"/>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c r="AN142" s="81"/>
      <c r="AO142" s="81"/>
      <c r="AP142" s="81"/>
      <c r="AQ142" s="81"/>
      <c r="AR142" s="81"/>
      <c r="AS142" s="81"/>
      <c r="AT142" s="81"/>
      <c r="AU142" s="81"/>
      <c r="AV142" s="81"/>
      <c r="AW142" s="81"/>
      <c r="AX142" s="81"/>
      <c r="AY142" s="81"/>
      <c r="AZ142" s="81"/>
      <c r="BA142" s="81"/>
    </row>
    <row r="143" spans="1:53" s="28" customFormat="1" ht="14.25" customHeight="1">
      <c r="A143" s="28" t="s">
        <v>222</v>
      </c>
      <c r="B143" s="28" t="s">
        <v>151</v>
      </c>
      <c r="C143" s="92" t="s">
        <v>101</v>
      </c>
      <c r="D143" s="29">
        <f>INDEX($C$144:$BA$145,MATCH($C$143,$C$144:$C$145,0),D1+1)</f>
        <v>0.01</v>
      </c>
      <c r="E143" s="29">
        <f>INDEX($C$144:$BA$145,MATCH($C$143,$C$144:$C$145,0),E1+1)</f>
        <v>0.01</v>
      </c>
      <c r="F143" s="29">
        <f>INDEX($C$144:$BA$145,MATCH($C$143,$C$144:$C$145,0),F1+1)</f>
        <v>0.01</v>
      </c>
      <c r="G143" s="29">
        <f>INDEX($C$144:$BA$145,MATCH($C$143,$C$144:$C$145,0),G1+1)</f>
        <v>0.01</v>
      </c>
      <c r="H143" s="29">
        <f>INDEX($C$144:$BA$145,MATCH($C$143,$C$144:$C$145,0),H1+1)</f>
        <v>0.01</v>
      </c>
      <c r="I143" s="29">
        <f>INDEX($C$144:$BA$145,MATCH($C$143,$C$144:$C$145,0),I1+1)</f>
        <v>0.01</v>
      </c>
      <c r="J143" s="29">
        <f>INDEX($C$144:$BA$145,MATCH($C$143,$C$144:$C$145,0),J1+1)</f>
        <v>0.01</v>
      </c>
      <c r="K143" s="29">
        <f>INDEX($C$144:$BA$145,MATCH($C$143,$C$144:$C$145,0),K1+1)</f>
        <v>0.01</v>
      </c>
      <c r="L143" s="29">
        <f>INDEX($C$144:$BA$145,MATCH($C$143,$C$144:$C$145,0),L1+1)</f>
        <v>0.01</v>
      </c>
      <c r="M143" s="29">
        <f>INDEX($C$144:$BA$145,MATCH($C$143,$C$144:$C$145,0),M1+1)</f>
        <v>0.01</v>
      </c>
      <c r="N143" s="29">
        <f>INDEX($C$144:$BA$145,MATCH($C$143,$C$144:$C$145,0),N1+1)</f>
        <v>0.01</v>
      </c>
      <c r="O143" s="29">
        <f>INDEX($C$144:$BA$145,MATCH($C$143,$C$144:$C$145,0),O1+1)</f>
        <v>0.01</v>
      </c>
      <c r="P143" s="29">
        <f>INDEX($C$144:$BA$145,MATCH($C$143,$C$144:$C$145,0),P1+1)</f>
        <v>0.01</v>
      </c>
      <c r="Q143" s="29">
        <f>INDEX($C$144:$BA$145,MATCH($C$143,$C$144:$C$145,0),Q1+1)</f>
        <v>0.01</v>
      </c>
      <c r="R143" s="29">
        <f>INDEX($C$144:$BA$145,MATCH($C$143,$C$144:$C$145,0),R1+1)</f>
        <v>0.01</v>
      </c>
      <c r="S143" s="29">
        <f>INDEX($C$144:$BA$145,MATCH($C$143,$C$144:$C$145,0),S1+1)</f>
        <v>0.01</v>
      </c>
      <c r="T143" s="29">
        <f>INDEX($C$144:$BA$145,MATCH($C$143,$C$144:$C$145,0),T1+1)</f>
        <v>0.01</v>
      </c>
      <c r="U143" s="29">
        <f>INDEX($C$144:$BA$145,MATCH($C$143,$C$144:$C$145,0),U1+1)</f>
        <v>0.01</v>
      </c>
      <c r="V143" s="29">
        <f>INDEX($C$144:$BA$145,MATCH($C$143,$C$144:$C$145,0),V1+1)</f>
        <v>0.01</v>
      </c>
      <c r="W143" s="29">
        <f>INDEX($C$144:$BA$145,MATCH($C$143,$C$144:$C$145,0),W1+1)</f>
        <v>0.01</v>
      </c>
      <c r="X143" s="29">
        <f>INDEX($C$144:$BA$145,MATCH($C$143,$C$144:$C$145,0),X1+1)</f>
        <v>0.01</v>
      </c>
      <c r="Y143" s="29">
        <f>INDEX($C$144:$BA$145,MATCH($C$143,$C$144:$C$145,0),Y1+1)</f>
        <v>0.01</v>
      </c>
      <c r="Z143" s="29">
        <f>INDEX($C$144:$BA$145,MATCH($C$143,$C$144:$C$145,0),Z1+1)</f>
        <v>0.01</v>
      </c>
      <c r="AA143" s="29">
        <f>INDEX($C$144:$BA$145,MATCH($C$143,$C$144:$C$145,0),AA1+1)</f>
        <v>0.01</v>
      </c>
      <c r="AB143" s="29">
        <f>INDEX($C$144:$BA$145,MATCH($C$143,$C$144:$C$145,0),AB1+1)</f>
        <v>0.01</v>
      </c>
      <c r="AC143" s="29">
        <f>INDEX($C$144:$BA$145,MATCH($C$143,$C$144:$C$145,0),AC1+1)</f>
        <v>0.01</v>
      </c>
      <c r="AD143" s="29">
        <f>INDEX($C$144:$BA$145,MATCH($C$143,$C$144:$C$145,0),AD1+1)</f>
        <v>0.01</v>
      </c>
      <c r="AE143" s="29">
        <f>INDEX($C$144:$BA$145,MATCH($C$143,$C$144:$C$145,0),AE1+1)</f>
        <v>0.01</v>
      </c>
      <c r="AF143" s="29">
        <f>INDEX($C$144:$BA$145,MATCH($C$143,$C$144:$C$145,0),AF1+1)</f>
        <v>0.01</v>
      </c>
      <c r="AG143" s="29">
        <f>INDEX($C$144:$BA$145,MATCH($C$143,$C$144:$C$145,0),AG1+1)</f>
        <v>0.01</v>
      </c>
      <c r="AH143" s="29">
        <f>INDEX($C$144:$BA$145,MATCH($C$143,$C$144:$C$145,0),AH1+1)</f>
        <v>0.01</v>
      </c>
      <c r="AI143" s="29">
        <f>INDEX($C$144:$BA$145,MATCH($C$143,$C$144:$C$145,0),AI1+1)</f>
        <v>0.01</v>
      </c>
      <c r="AJ143" s="29">
        <f>INDEX($C$144:$BA$145,MATCH($C$143,$C$144:$C$145,0),AJ1+1)</f>
        <v>0.01</v>
      </c>
      <c r="AK143" s="29">
        <f>INDEX($C$144:$BA$145,MATCH($C$143,$C$144:$C$145,0),AK1+1)</f>
        <v>0.01</v>
      </c>
      <c r="AL143" s="29">
        <f>INDEX($C$144:$BA$145,MATCH($C$143,$C$144:$C$145,0),AL1+1)</f>
        <v>0.01</v>
      </c>
      <c r="AM143" s="29">
        <f>INDEX($C$144:$BA$145,MATCH($C$143,$C$144:$C$145,0),AM1+1)</f>
        <v>0.01</v>
      </c>
      <c r="AN143" s="29">
        <f>INDEX($C$144:$BA$145,MATCH($C$143,$C$144:$C$145,0),AN1+1)</f>
        <v>0.01</v>
      </c>
      <c r="AO143" s="29">
        <f>INDEX($C$144:$BA$145,MATCH($C$143,$C$144:$C$145,0),AO1+1)</f>
        <v>0.01</v>
      </c>
      <c r="AP143" s="29">
        <f>INDEX($C$144:$BA$145,MATCH($C$143,$C$144:$C$145,0),AP1+1)</f>
        <v>0.01</v>
      </c>
      <c r="AQ143" s="29">
        <f>INDEX($C$144:$BA$145,MATCH($C$143,$C$144:$C$145,0),AQ1+1)</f>
        <v>0.01</v>
      </c>
      <c r="AR143" s="29">
        <f>INDEX($C$144:$BA$145,MATCH($C$143,$C$144:$C$145,0),AR1+1)</f>
        <v>0.01</v>
      </c>
      <c r="AS143" s="29">
        <f>INDEX($C$144:$BA$145,MATCH($C$143,$C$144:$C$145,0),AS1+1)</f>
        <v>0.01</v>
      </c>
      <c r="AT143" s="29">
        <f>INDEX($C$144:$BA$145,MATCH($C$143,$C$144:$C$145,0),AT1+1)</f>
        <v>0.01</v>
      </c>
      <c r="AU143" s="29">
        <f>INDEX($C$144:$BA$145,MATCH($C$143,$C$144:$C$145,0),AU1+1)</f>
        <v>0.01</v>
      </c>
      <c r="AV143" s="29">
        <f>INDEX($C$144:$BA$145,MATCH($C$143,$C$144:$C$145,0),AV1+1)</f>
        <v>0.01</v>
      </c>
      <c r="AW143" s="29">
        <f>INDEX($C$144:$BA$145,MATCH($C$143,$C$144:$C$145,0),AW1+1)</f>
        <v>0.01</v>
      </c>
      <c r="AX143" s="29">
        <f>INDEX($C$144:$BA$145,MATCH($C$143,$C$144:$C$145,0),AX1+1)</f>
        <v>0.01</v>
      </c>
      <c r="AY143" s="29">
        <f>INDEX($C$144:$BA$145,MATCH($C$143,$C$144:$C$145,0),AY1+1)</f>
        <v>0.01</v>
      </c>
      <c r="AZ143" s="29">
        <f>INDEX($C$144:$BA$145,MATCH($C$143,$C$144:$C$145,0),AZ1+1)</f>
        <v>0.01</v>
      </c>
      <c r="BA143" s="29">
        <f>INDEX($C$144:$BA$145,MATCH($C$143,$C$144:$C$145,0),BA1+1)</f>
        <v>0.01</v>
      </c>
    </row>
    <row r="144" spans="1:53" s="28" customFormat="1" ht="14.25" hidden="1" customHeight="1" outlineLevel="1">
      <c r="C144" s="33" t="s">
        <v>184</v>
      </c>
      <c r="D144" s="127" t="s">
        <v>166</v>
      </c>
      <c r="E144" s="127" t="s">
        <v>166</v>
      </c>
      <c r="F144" s="127" t="s">
        <v>166</v>
      </c>
      <c r="G144" s="127" t="s">
        <v>166</v>
      </c>
      <c r="H144" s="127" t="s">
        <v>166</v>
      </c>
      <c r="I144" s="127" t="s">
        <v>166</v>
      </c>
      <c r="J144" s="127" t="s">
        <v>166</v>
      </c>
      <c r="K144" s="127" t="s">
        <v>166</v>
      </c>
      <c r="L144" s="127" t="s">
        <v>166</v>
      </c>
      <c r="M144" s="127" t="s">
        <v>166</v>
      </c>
      <c r="N144" s="127" t="s">
        <v>166</v>
      </c>
      <c r="O144" s="127" t="s">
        <v>166</v>
      </c>
      <c r="P144" s="127" t="s">
        <v>166</v>
      </c>
      <c r="Q144" s="127" t="s">
        <v>166</v>
      </c>
      <c r="R144" s="127" t="s">
        <v>166</v>
      </c>
      <c r="S144" s="127" t="s">
        <v>166</v>
      </c>
      <c r="T144" s="127" t="s">
        <v>166</v>
      </c>
      <c r="U144" s="127" t="s">
        <v>166</v>
      </c>
      <c r="V144" s="127" t="s">
        <v>166</v>
      </c>
      <c r="W144" s="127" t="s">
        <v>166</v>
      </c>
      <c r="X144" s="127" t="s">
        <v>166</v>
      </c>
      <c r="Y144" s="127" t="s">
        <v>166</v>
      </c>
      <c r="Z144" s="127" t="s">
        <v>166</v>
      </c>
      <c r="AA144" s="127" t="s">
        <v>166</v>
      </c>
      <c r="AB144" s="127" t="s">
        <v>166</v>
      </c>
      <c r="AC144" s="127" t="s">
        <v>166</v>
      </c>
      <c r="AD144" s="127" t="s">
        <v>166</v>
      </c>
      <c r="AE144" s="127" t="s">
        <v>166</v>
      </c>
      <c r="AF144" s="127" t="s">
        <v>166</v>
      </c>
      <c r="AG144" s="127" t="s">
        <v>166</v>
      </c>
      <c r="AH144" s="127" t="s">
        <v>166</v>
      </c>
      <c r="AI144" s="127" t="s">
        <v>166</v>
      </c>
      <c r="AJ144" s="127" t="s">
        <v>166</v>
      </c>
      <c r="AK144" s="127" t="s">
        <v>166</v>
      </c>
      <c r="AL144" s="127" t="s">
        <v>166</v>
      </c>
      <c r="AM144" s="127" t="s">
        <v>166</v>
      </c>
      <c r="AN144" s="127" t="s">
        <v>166</v>
      </c>
      <c r="AO144" s="127" t="s">
        <v>166</v>
      </c>
      <c r="AP144" s="127" t="s">
        <v>166</v>
      </c>
      <c r="AQ144" s="127" t="s">
        <v>166</v>
      </c>
      <c r="AR144" s="127" t="s">
        <v>166</v>
      </c>
      <c r="AS144" s="127" t="s">
        <v>166</v>
      </c>
      <c r="AT144" s="127" t="s">
        <v>166</v>
      </c>
      <c r="AU144" s="127" t="s">
        <v>166</v>
      </c>
      <c r="AV144" s="127" t="s">
        <v>166</v>
      </c>
      <c r="AW144" s="127" t="s">
        <v>166</v>
      </c>
      <c r="AX144" s="127" t="s">
        <v>166</v>
      </c>
      <c r="AY144" s="127" t="s">
        <v>166</v>
      </c>
      <c r="AZ144" s="127" t="s">
        <v>166</v>
      </c>
      <c r="BA144" s="127" t="s">
        <v>166</v>
      </c>
    </row>
    <row r="145" spans="1:53" s="116" customFormat="1" ht="14.25" hidden="1" customHeight="1" outlineLevel="1">
      <c r="C145" s="100" t="s">
        <v>101</v>
      </c>
      <c r="D145" s="117">
        <v>0.01</v>
      </c>
      <c r="E145" s="117">
        <v>0.01</v>
      </c>
      <c r="F145" s="117">
        <v>0.01</v>
      </c>
      <c r="G145" s="117">
        <v>0.01</v>
      </c>
      <c r="H145" s="117">
        <v>0.01</v>
      </c>
      <c r="I145" s="117">
        <v>0.01</v>
      </c>
      <c r="J145" s="117">
        <v>0.01</v>
      </c>
      <c r="K145" s="117">
        <v>0.01</v>
      </c>
      <c r="L145" s="117">
        <v>0.01</v>
      </c>
      <c r="M145" s="117">
        <v>0.01</v>
      </c>
      <c r="N145" s="117">
        <v>0.01</v>
      </c>
      <c r="O145" s="117">
        <v>0.01</v>
      </c>
      <c r="P145" s="117">
        <v>0.01</v>
      </c>
      <c r="Q145" s="117">
        <v>0.01</v>
      </c>
      <c r="R145" s="117">
        <v>0.01</v>
      </c>
      <c r="S145" s="117">
        <v>0.01</v>
      </c>
      <c r="T145" s="117">
        <v>0.01</v>
      </c>
      <c r="U145" s="117">
        <v>0.01</v>
      </c>
      <c r="V145" s="117">
        <v>0.01</v>
      </c>
      <c r="W145" s="117">
        <v>0.01</v>
      </c>
      <c r="X145" s="117">
        <v>0.01</v>
      </c>
      <c r="Y145" s="117">
        <v>0.01</v>
      </c>
      <c r="Z145" s="117">
        <v>0.01</v>
      </c>
      <c r="AA145" s="117">
        <v>0.01</v>
      </c>
      <c r="AB145" s="117">
        <v>0.01</v>
      </c>
      <c r="AC145" s="117">
        <v>0.01</v>
      </c>
      <c r="AD145" s="117">
        <v>0.01</v>
      </c>
      <c r="AE145" s="117">
        <v>0.01</v>
      </c>
      <c r="AF145" s="117">
        <v>0.01</v>
      </c>
      <c r="AG145" s="117">
        <v>0.01</v>
      </c>
      <c r="AH145" s="117">
        <v>0.01</v>
      </c>
      <c r="AI145" s="117">
        <v>0.01</v>
      </c>
      <c r="AJ145" s="117">
        <v>0.01</v>
      </c>
      <c r="AK145" s="117">
        <v>0.01</v>
      </c>
      <c r="AL145" s="117">
        <v>0.01</v>
      </c>
      <c r="AM145" s="117">
        <v>0.01</v>
      </c>
      <c r="AN145" s="117">
        <v>0.01</v>
      </c>
      <c r="AO145" s="117">
        <v>0.01</v>
      </c>
      <c r="AP145" s="117">
        <v>0.01</v>
      </c>
      <c r="AQ145" s="117">
        <v>0.01</v>
      </c>
      <c r="AR145" s="117">
        <v>0.01</v>
      </c>
      <c r="AS145" s="117">
        <v>0.01</v>
      </c>
      <c r="AT145" s="117">
        <v>0.01</v>
      </c>
      <c r="AU145" s="117">
        <v>0.01</v>
      </c>
      <c r="AV145" s="117">
        <v>0.01</v>
      </c>
      <c r="AW145" s="117">
        <v>0.01</v>
      </c>
      <c r="AX145" s="117">
        <v>0.01</v>
      </c>
      <c r="AY145" s="117">
        <v>0.01</v>
      </c>
      <c r="AZ145" s="117">
        <v>0.01</v>
      </c>
      <c r="BA145" s="117">
        <v>0.01</v>
      </c>
    </row>
    <row r="146" spans="1:53" collapsed="1">
      <c r="A146" s="287"/>
      <c r="B146" s="287"/>
      <c r="C146" s="288"/>
      <c r="D146" s="211"/>
      <c r="E146" s="73"/>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c r="AN146" s="81"/>
      <c r="AO146" s="81"/>
      <c r="AP146" s="81"/>
      <c r="AQ146" s="81"/>
      <c r="AR146" s="81"/>
      <c r="AS146" s="81"/>
      <c r="AT146" s="81"/>
      <c r="AU146" s="81"/>
      <c r="AV146" s="81"/>
      <c r="AW146" s="81"/>
      <c r="AX146" s="81"/>
      <c r="AY146" s="81"/>
      <c r="AZ146" s="81"/>
      <c r="BA146" s="81"/>
    </row>
    <row r="147" spans="1:53">
      <c r="A147" s="11" t="s">
        <v>214</v>
      </c>
      <c r="B147" s="8" t="s">
        <v>150</v>
      </c>
      <c r="C147" s="94" t="s">
        <v>101</v>
      </c>
      <c r="D147" s="285">
        <f>INDEX($C$148:$D$149,MATCH($C$147,$C$148:$C$149,0),D1+1)</f>
        <v>700</v>
      </c>
      <c r="E147" s="73"/>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c r="AN147" s="81"/>
      <c r="AO147" s="81"/>
      <c r="AP147" s="81"/>
      <c r="AQ147" s="81"/>
      <c r="AR147" s="81"/>
      <c r="AS147" s="81"/>
      <c r="AT147" s="81"/>
      <c r="AU147" s="81"/>
      <c r="AV147" s="81"/>
      <c r="AW147" s="81"/>
      <c r="AX147" s="81"/>
      <c r="AY147" s="81"/>
      <c r="AZ147" s="81"/>
      <c r="BA147" s="81"/>
    </row>
    <row r="148" spans="1:53" hidden="1" outlineLevel="1">
      <c r="A148" s="11"/>
      <c r="B148" s="289"/>
      <c r="C148" s="14" t="s">
        <v>184</v>
      </c>
      <c r="D148" s="114" t="s">
        <v>166</v>
      </c>
      <c r="E148" s="73"/>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c r="AN148" s="81"/>
      <c r="AO148" s="81"/>
      <c r="AP148" s="81"/>
      <c r="AQ148" s="81"/>
      <c r="AR148" s="81"/>
      <c r="AS148" s="81"/>
      <c r="AT148" s="81"/>
      <c r="AU148" s="81"/>
      <c r="AV148" s="81"/>
      <c r="AW148" s="81"/>
      <c r="AX148" s="81"/>
      <c r="AY148" s="81"/>
      <c r="AZ148" s="81"/>
      <c r="BA148" s="81"/>
    </row>
    <row r="149" spans="1:53" hidden="1" outlineLevel="1">
      <c r="A149" s="11"/>
      <c r="B149" s="289"/>
      <c r="C149" s="290" t="s">
        <v>101</v>
      </c>
      <c r="D149" s="291">
        <v>700</v>
      </c>
      <c r="E149" s="73"/>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c r="AN149" s="81"/>
      <c r="AO149" s="81"/>
      <c r="AP149" s="81"/>
      <c r="AQ149" s="81"/>
      <c r="AR149" s="81"/>
      <c r="AS149" s="81"/>
      <c r="AT149" s="81"/>
      <c r="AU149" s="81"/>
      <c r="AV149" s="81"/>
      <c r="AW149" s="81"/>
      <c r="AX149" s="81"/>
      <c r="AY149" s="81"/>
      <c r="AZ149" s="81"/>
      <c r="BA149" s="81"/>
    </row>
    <row r="150" spans="1:53" collapsed="1">
      <c r="A150" s="11" t="s">
        <v>215</v>
      </c>
      <c r="B150" s="8" t="s">
        <v>150</v>
      </c>
      <c r="C150" s="94" t="s">
        <v>101</v>
      </c>
      <c r="D150" s="285">
        <f>INDEX($C$151:$D$152,MATCH($C$150,$C$151:$C$152,0),D1+1)</f>
        <v>600</v>
      </c>
      <c r="E150" s="73"/>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c r="AN150" s="81"/>
      <c r="AO150" s="81"/>
      <c r="AP150" s="81"/>
      <c r="AQ150" s="81"/>
      <c r="AR150" s="81"/>
      <c r="AS150" s="81"/>
      <c r="AT150" s="81"/>
      <c r="AU150" s="81"/>
      <c r="AV150" s="81"/>
      <c r="AW150" s="81"/>
      <c r="AX150" s="81"/>
      <c r="AY150" s="81"/>
      <c r="AZ150" s="81"/>
      <c r="BA150" s="81"/>
    </row>
    <row r="151" spans="1:53" hidden="1" outlineLevel="1">
      <c r="A151" s="11"/>
      <c r="B151" s="289"/>
      <c r="C151" s="14" t="s">
        <v>184</v>
      </c>
      <c r="D151" s="114" t="s">
        <v>166</v>
      </c>
      <c r="E151" s="73"/>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c r="AN151" s="81"/>
      <c r="AO151" s="81"/>
      <c r="AP151" s="81"/>
      <c r="AQ151" s="81"/>
      <c r="AR151" s="81"/>
      <c r="AS151" s="81"/>
      <c r="AT151" s="81"/>
      <c r="AU151" s="81"/>
      <c r="AV151" s="81"/>
      <c r="AW151" s="81"/>
      <c r="AX151" s="81"/>
      <c r="AY151" s="81"/>
      <c r="AZ151" s="81"/>
      <c r="BA151" s="81"/>
    </row>
    <row r="152" spans="1:53" hidden="1" outlineLevel="1">
      <c r="A152" s="11"/>
      <c r="B152" s="289"/>
      <c r="C152" s="290" t="s">
        <v>101</v>
      </c>
      <c r="D152" s="291">
        <v>600</v>
      </c>
      <c r="E152" s="73"/>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c r="AN152" s="81"/>
      <c r="AO152" s="81"/>
      <c r="AP152" s="81"/>
      <c r="AQ152" s="81"/>
      <c r="AR152" s="81"/>
      <c r="AS152" s="81"/>
      <c r="AT152" s="81"/>
      <c r="AU152" s="81"/>
      <c r="AV152" s="81"/>
      <c r="AW152" s="81"/>
      <c r="AX152" s="81"/>
      <c r="AY152" s="81"/>
      <c r="AZ152" s="81"/>
      <c r="BA152" s="81"/>
    </row>
    <row r="153" spans="1:53" collapsed="1">
      <c r="A153" s="11" t="s">
        <v>216</v>
      </c>
      <c r="B153" s="8" t="s">
        <v>150</v>
      </c>
      <c r="C153" s="94" t="s">
        <v>101</v>
      </c>
      <c r="D153" s="285">
        <f>INDEX($C$154:$D$155,MATCH($C$153,$C$154:$C$155,0),D1+1)</f>
        <v>400</v>
      </c>
      <c r="E153" s="73"/>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c r="AN153" s="81"/>
      <c r="AO153" s="81"/>
      <c r="AP153" s="81"/>
      <c r="AQ153" s="81"/>
      <c r="AR153" s="81"/>
      <c r="AS153" s="81"/>
      <c r="AT153" s="81"/>
      <c r="AU153" s="81"/>
      <c r="AV153" s="81"/>
      <c r="AW153" s="81"/>
      <c r="AX153" s="81"/>
      <c r="AY153" s="81"/>
      <c r="AZ153" s="81"/>
      <c r="BA153" s="81"/>
    </row>
    <row r="154" spans="1:53" hidden="1" outlineLevel="1">
      <c r="A154" s="11"/>
      <c r="B154" s="289"/>
      <c r="C154" s="14" t="s">
        <v>184</v>
      </c>
      <c r="D154" s="114" t="s">
        <v>166</v>
      </c>
      <c r="E154" s="73"/>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c r="AN154" s="81"/>
      <c r="AO154" s="81"/>
      <c r="AP154" s="81"/>
      <c r="AQ154" s="81"/>
      <c r="AR154" s="81"/>
      <c r="AS154" s="81"/>
      <c r="AT154" s="81"/>
      <c r="AU154" s="81"/>
      <c r="AV154" s="81"/>
      <c r="AW154" s="81"/>
      <c r="AX154" s="81"/>
      <c r="AY154" s="81"/>
      <c r="AZ154" s="81"/>
      <c r="BA154" s="81"/>
    </row>
    <row r="155" spans="1:53" hidden="1" outlineLevel="1">
      <c r="A155" s="11"/>
      <c r="B155" s="289"/>
      <c r="C155" s="290" t="s">
        <v>101</v>
      </c>
      <c r="D155" s="291">
        <v>400</v>
      </c>
      <c r="E155" s="73"/>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c r="AN155" s="81"/>
      <c r="AO155" s="81"/>
      <c r="AP155" s="81"/>
      <c r="AQ155" s="81"/>
      <c r="AR155" s="81"/>
      <c r="AS155" s="81"/>
      <c r="AT155" s="81"/>
      <c r="AU155" s="81"/>
      <c r="AV155" s="81"/>
      <c r="AW155" s="81"/>
      <c r="AX155" s="81"/>
      <c r="AY155" s="81"/>
      <c r="AZ155" s="81"/>
      <c r="BA155" s="81"/>
    </row>
    <row r="156" spans="1:53" collapsed="1">
      <c r="A156" s="11" t="s">
        <v>217</v>
      </c>
      <c r="B156" s="8" t="s">
        <v>150</v>
      </c>
      <c r="C156" s="94" t="s">
        <v>101</v>
      </c>
      <c r="D156" s="285">
        <f>INDEX($C$157:$D$158,MATCH($C$156,$C$157:$C$158,0),D1+1)</f>
        <v>200</v>
      </c>
      <c r="E156" s="73"/>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c r="AN156" s="81"/>
      <c r="AO156" s="81"/>
      <c r="AP156" s="81"/>
      <c r="AQ156" s="81"/>
      <c r="AR156" s="81"/>
      <c r="AS156" s="81"/>
      <c r="AT156" s="81"/>
      <c r="AU156" s="81"/>
      <c r="AV156" s="81"/>
      <c r="AW156" s="81"/>
      <c r="AX156" s="81"/>
      <c r="AY156" s="81"/>
      <c r="AZ156" s="81"/>
      <c r="BA156" s="81"/>
    </row>
    <row r="157" spans="1:53" hidden="1" outlineLevel="1">
      <c r="A157" s="11"/>
      <c r="B157" s="288"/>
      <c r="C157" s="14" t="s">
        <v>184</v>
      </c>
      <c r="D157" s="114" t="s">
        <v>166</v>
      </c>
      <c r="E157" s="292"/>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c r="AN157" s="81"/>
      <c r="AO157" s="81"/>
      <c r="AP157" s="81"/>
      <c r="AQ157" s="81"/>
      <c r="AR157" s="81"/>
      <c r="AS157" s="81"/>
      <c r="AT157" s="81"/>
      <c r="AU157" s="81"/>
      <c r="AV157" s="81"/>
      <c r="AW157" s="81"/>
      <c r="AX157" s="81"/>
      <c r="AY157" s="81"/>
      <c r="AZ157" s="81"/>
      <c r="BA157" s="81"/>
    </row>
    <row r="158" spans="1:53" hidden="1" outlineLevel="1">
      <c r="A158" s="11"/>
      <c r="B158" s="288"/>
      <c r="C158" s="290" t="s">
        <v>101</v>
      </c>
      <c r="D158" s="291">
        <v>200</v>
      </c>
      <c r="E158" s="292"/>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c r="AN158" s="81"/>
      <c r="AO158" s="81"/>
      <c r="AP158" s="81"/>
      <c r="AQ158" s="81"/>
      <c r="AR158" s="81"/>
      <c r="AS158" s="81"/>
      <c r="AT158" s="81"/>
      <c r="AU158" s="81"/>
      <c r="AV158" s="81"/>
      <c r="AW158" s="81"/>
      <c r="AX158" s="81"/>
      <c r="AY158" s="81"/>
      <c r="AZ158" s="81"/>
      <c r="BA158" s="81"/>
    </row>
    <row r="159" spans="1:53" hidden="1" outlineLevel="1">
      <c r="A159" s="11"/>
      <c r="B159" s="288"/>
      <c r="C159" s="290"/>
      <c r="D159" s="291"/>
      <c r="E159" s="292"/>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c r="AN159" s="81"/>
      <c r="AO159" s="81"/>
      <c r="AP159" s="81"/>
      <c r="AQ159" s="81"/>
      <c r="AR159" s="81"/>
      <c r="AS159" s="81"/>
      <c r="AT159" s="81"/>
      <c r="AU159" s="81"/>
      <c r="AV159" s="81"/>
      <c r="AW159" s="81"/>
      <c r="AX159" s="81"/>
      <c r="AY159" s="81"/>
      <c r="AZ159" s="81"/>
      <c r="BA159" s="81"/>
    </row>
    <row r="160" spans="1:53" collapsed="1">
      <c r="A160" s="11" t="s">
        <v>210</v>
      </c>
      <c r="B160" s="28" t="s">
        <v>151</v>
      </c>
      <c r="C160" s="294">
        <v>-5.0000000000000001E-3</v>
      </c>
      <c r="D160" s="73"/>
      <c r="E160" s="293"/>
      <c r="F160" s="292"/>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c r="AN160" s="81"/>
      <c r="AO160" s="81"/>
      <c r="AP160" s="81"/>
      <c r="AQ160" s="81"/>
      <c r="AR160" s="81"/>
      <c r="AS160" s="81"/>
      <c r="AT160" s="81"/>
      <c r="AU160" s="81"/>
      <c r="AV160" s="81"/>
      <c r="AW160" s="81"/>
      <c r="AX160" s="81"/>
      <c r="AY160" s="81"/>
      <c r="AZ160" s="81"/>
      <c r="BA160" s="81"/>
    </row>
    <row r="161" spans="1:53">
      <c r="A161" s="11" t="s">
        <v>211</v>
      </c>
      <c r="B161" s="28" t="s">
        <v>151</v>
      </c>
      <c r="C161" s="294">
        <v>-5.0000000000000001E-3</v>
      </c>
      <c r="D161" s="73"/>
      <c r="E161" s="293"/>
      <c r="F161" s="292"/>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c r="AN161" s="81"/>
      <c r="AO161" s="81"/>
      <c r="AP161" s="81"/>
      <c r="AQ161" s="81"/>
      <c r="AR161" s="81"/>
      <c r="AS161" s="81"/>
      <c r="AT161" s="81"/>
      <c r="AU161" s="81"/>
      <c r="AV161" s="81"/>
      <c r="AW161" s="81"/>
      <c r="AX161" s="81"/>
      <c r="AY161" s="81"/>
      <c r="AZ161" s="81"/>
      <c r="BA161" s="81"/>
    </row>
    <row r="162" spans="1:53">
      <c r="A162" s="11" t="s">
        <v>212</v>
      </c>
      <c r="B162" s="28" t="s">
        <v>151</v>
      </c>
      <c r="C162" s="294">
        <v>-5.0000000000000001E-3</v>
      </c>
      <c r="D162" s="73"/>
      <c r="E162" s="293"/>
      <c r="F162" s="292"/>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c r="AN162" s="81"/>
      <c r="AO162" s="81"/>
      <c r="AP162" s="81"/>
      <c r="AQ162" s="81"/>
      <c r="AR162" s="81"/>
      <c r="AS162" s="81"/>
      <c r="AT162" s="81"/>
      <c r="AU162" s="81"/>
      <c r="AV162" s="81"/>
      <c r="AW162" s="81"/>
      <c r="AX162" s="81"/>
      <c r="AY162" s="81"/>
      <c r="AZ162" s="81"/>
      <c r="BA162" s="81"/>
    </row>
    <row r="163" spans="1:53">
      <c r="A163" s="11" t="s">
        <v>213</v>
      </c>
      <c r="B163" s="28" t="s">
        <v>151</v>
      </c>
      <c r="C163" s="294">
        <v>-5.0000000000000001E-3</v>
      </c>
      <c r="D163" s="73"/>
      <c r="E163" s="293"/>
      <c r="F163" s="292"/>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c r="AN163" s="81"/>
      <c r="AO163" s="81"/>
      <c r="AP163" s="81"/>
      <c r="AQ163" s="81"/>
      <c r="AR163" s="81"/>
      <c r="AS163" s="81"/>
      <c r="AT163" s="81"/>
      <c r="AU163" s="81"/>
      <c r="AV163" s="81"/>
      <c r="AW163" s="81"/>
      <c r="AX163" s="81"/>
      <c r="AY163" s="81"/>
      <c r="AZ163" s="81"/>
      <c r="BA163" s="81"/>
    </row>
    <row r="164" spans="1:53">
      <c r="A164" s="11"/>
      <c r="B164" s="28"/>
      <c r="C164" s="294"/>
      <c r="D164" s="73"/>
      <c r="E164" s="293"/>
      <c r="F164" s="292"/>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1"/>
      <c r="AP164" s="81"/>
      <c r="AQ164" s="81"/>
      <c r="AR164" s="81"/>
      <c r="AS164" s="81"/>
      <c r="AT164" s="81"/>
      <c r="AU164" s="81"/>
      <c r="AV164" s="81"/>
      <c r="AW164" s="81"/>
      <c r="AX164" s="81"/>
      <c r="AY164" s="81"/>
      <c r="AZ164" s="81"/>
      <c r="BA164" s="81"/>
    </row>
    <row r="165" spans="1:53">
      <c r="A165" s="11" t="s">
        <v>218</v>
      </c>
      <c r="B165" s="8" t="s">
        <v>150</v>
      </c>
      <c r="C165" s="94" t="s">
        <v>96</v>
      </c>
      <c r="D165" s="285">
        <f>INDEX($C$166:$BA$167,MATCH($C$165,$C$166:$C$167,0),D1+1)</f>
        <v>700</v>
      </c>
      <c r="E165" s="285">
        <f>INDEX($C$166:$BA$167,MATCH($C$165,$C$166:$C$167,0),E1+1)</f>
        <v>696.5</v>
      </c>
      <c r="F165" s="285">
        <f>INDEX($C$166:$BA$167,MATCH($C$165,$C$166:$C$167,0),F1+1)</f>
        <v>693.01750000000004</v>
      </c>
      <c r="G165" s="285">
        <f>INDEX($C$166:$BA$167,MATCH($C$165,$C$166:$C$167,0),G1+1)</f>
        <v>689.55241250000006</v>
      </c>
      <c r="H165" s="285">
        <f>INDEX($C$166:$BA$167,MATCH($C$165,$C$166:$C$167,0),H1+1)</f>
        <v>686.10465043750003</v>
      </c>
      <c r="I165" s="285">
        <f>INDEX($C$166:$BA$167,MATCH($C$165,$C$166:$C$167,0),I1+1)</f>
        <v>682.6741271853125</v>
      </c>
      <c r="J165" s="285">
        <f>INDEX($C$166:$BA$167,MATCH($C$165,$C$166:$C$167,0),J1+1)</f>
        <v>679.26075654938597</v>
      </c>
      <c r="K165" s="285">
        <f>INDEX($C$166:$BA$167,MATCH($C$165,$C$166:$C$167,0),K1+1)</f>
        <v>675.86445276663903</v>
      </c>
      <c r="L165" s="285">
        <f>INDEX($C$166:$BA$167,MATCH($C$165,$C$166:$C$167,0),L1+1)</f>
        <v>672.48513050280587</v>
      </c>
      <c r="M165" s="285">
        <f>INDEX($C$166:$BA$167,MATCH($C$165,$C$166:$C$167,0),M1+1)</f>
        <v>669.12270485029183</v>
      </c>
      <c r="N165" s="285">
        <f>INDEX($C$166:$BA$167,MATCH($C$165,$C$166:$C$167,0),N1+1)</f>
        <v>665.77709132604036</v>
      </c>
      <c r="O165" s="285">
        <f>INDEX($C$166:$BA$167,MATCH($C$165,$C$166:$C$167,0),O1+1)</f>
        <v>662.44820586941012</v>
      </c>
      <c r="P165" s="285">
        <f>INDEX($C$166:$BA$167,MATCH($C$165,$C$166:$C$167,0),P1+1)</f>
        <v>659.13596484006302</v>
      </c>
      <c r="Q165" s="285">
        <f>INDEX($C$166:$BA$167,MATCH($C$165,$C$166:$C$167,0),Q1+1)</f>
        <v>655.84028501586272</v>
      </c>
      <c r="R165" s="285">
        <f>INDEX($C$166:$BA$167,MATCH($C$165,$C$166:$C$167,0),R1+1)</f>
        <v>652.56108359078337</v>
      </c>
      <c r="S165" s="285">
        <f>INDEX($C$166:$BA$167,MATCH($C$165,$C$166:$C$167,0),S1+1)</f>
        <v>649.29827817282944</v>
      </c>
      <c r="T165" s="285">
        <f>INDEX($C$166:$BA$167,MATCH($C$165,$C$166:$C$167,0),T1+1)</f>
        <v>646.05178678196535</v>
      </c>
      <c r="U165" s="285">
        <f>INDEX($C$166:$BA$167,MATCH($C$165,$C$166:$C$167,0),U1+1)</f>
        <v>642.82152784805555</v>
      </c>
      <c r="V165" s="285">
        <f>INDEX($C$166:$BA$167,MATCH($C$165,$C$166:$C$167,0),V1+1)</f>
        <v>639.60742020881526</v>
      </c>
      <c r="W165" s="285">
        <f>INDEX($C$166:$BA$167,MATCH($C$165,$C$166:$C$167,0),W1+1)</f>
        <v>636.40938310777119</v>
      </c>
      <c r="X165" s="285">
        <f>INDEX($C$166:$BA$167,MATCH($C$165,$C$166:$C$167,0),X1+1)</f>
        <v>633.22733619223231</v>
      </c>
      <c r="Y165" s="285">
        <f>INDEX($C$166:$BA$167,MATCH($C$165,$C$166:$C$167,0),Y1+1)</f>
        <v>630.06119951127118</v>
      </c>
      <c r="Z165" s="285">
        <f>INDEX($C$166:$BA$167,MATCH($C$165,$C$166:$C$167,0),Z1+1)</f>
        <v>626.91089351371488</v>
      </c>
      <c r="AA165" s="285">
        <f>INDEX($C$166:$BA$167,MATCH($C$165,$C$166:$C$167,0),AA1+1)</f>
        <v>623.77633904614629</v>
      </c>
      <c r="AB165" s="285">
        <f>INDEX($C$166:$BA$167,MATCH($C$165,$C$166:$C$167,0),AB1+1)</f>
        <v>620.65745735091559</v>
      </c>
      <c r="AC165" s="285">
        <f>INDEX($C$166:$BA$167,MATCH($C$165,$C$166:$C$167,0),AC1+1)</f>
        <v>617.55417006416099</v>
      </c>
      <c r="AD165" s="285">
        <f>INDEX($C$166:$BA$167,MATCH($C$165,$C$166:$C$167,0),AD1+1)</f>
        <v>614.46639921384019</v>
      </c>
      <c r="AE165" s="285">
        <f>INDEX($C$166:$BA$167,MATCH($C$165,$C$166:$C$167,0),AE1+1)</f>
        <v>611.39406721777095</v>
      </c>
      <c r="AF165" s="285">
        <f>INDEX($C$166:$BA$167,MATCH($C$165,$C$166:$C$167,0),AF1+1)</f>
        <v>608.3370968816821</v>
      </c>
      <c r="AG165" s="285">
        <f>INDEX($C$166:$BA$167,MATCH($C$165,$C$166:$C$167,0),AG1+1)</f>
        <v>605.29541139727371</v>
      </c>
      <c r="AH165" s="285">
        <f>INDEX($C$166:$BA$167,MATCH($C$165,$C$166:$C$167,0),AH1+1)</f>
        <v>602.26893434028739</v>
      </c>
      <c r="AI165" s="285">
        <f>INDEX($C$166:$BA$167,MATCH($C$165,$C$166:$C$167,0),AI1+1)</f>
        <v>599.25758966858598</v>
      </c>
      <c r="AJ165" s="285">
        <f>INDEX($C$166:$BA$167,MATCH($C$165,$C$166:$C$167,0),AJ1+1)</f>
        <v>596.26130172024307</v>
      </c>
      <c r="AK165" s="285">
        <f>INDEX($C$166:$BA$167,MATCH($C$165,$C$166:$C$167,0),AK1+1)</f>
        <v>593.2799952116419</v>
      </c>
      <c r="AL165" s="285">
        <f>INDEX($C$166:$BA$167,MATCH($C$165,$C$166:$C$167,0),AL1+1)</f>
        <v>590.31359523558365</v>
      </c>
      <c r="AM165" s="285">
        <f>INDEX($C$166:$BA$167,MATCH($C$165,$C$166:$C$167,0),AM1+1)</f>
        <v>587.36202725940575</v>
      </c>
      <c r="AN165" s="285">
        <f>INDEX($C$166:$BA$167,MATCH($C$165,$C$166:$C$167,0),AN1+1)</f>
        <v>584.42521712310872</v>
      </c>
      <c r="AO165" s="285">
        <f>INDEX($C$166:$BA$167,MATCH($C$165,$C$166:$C$167,0),AO1+1)</f>
        <v>581.50309103749316</v>
      </c>
      <c r="AP165" s="285">
        <f>INDEX($C$166:$BA$167,MATCH($C$165,$C$166:$C$167,0),AP1+1)</f>
        <v>578.59557558230574</v>
      </c>
      <c r="AQ165" s="285">
        <f>INDEX($C$166:$BA$167,MATCH($C$165,$C$166:$C$167,0),AQ1+1)</f>
        <v>575.70259770439418</v>
      </c>
      <c r="AR165" s="285">
        <f>INDEX($C$166:$BA$167,MATCH($C$165,$C$166:$C$167,0),AR1+1)</f>
        <v>572.82408471587223</v>
      </c>
      <c r="AS165" s="285">
        <f>INDEX($C$166:$BA$167,MATCH($C$165,$C$166:$C$167,0),AS1+1)</f>
        <v>569.95996429229285</v>
      </c>
      <c r="AT165" s="285">
        <f>INDEX($C$166:$BA$167,MATCH($C$165,$C$166:$C$167,0),AT1+1)</f>
        <v>567.11016447083136</v>
      </c>
      <c r="AU165" s="285">
        <f>INDEX($C$166:$BA$167,MATCH($C$165,$C$166:$C$167,0),AU1+1)</f>
        <v>564.27461364847716</v>
      </c>
      <c r="AV165" s="285">
        <f>INDEX($C$166:$BA$167,MATCH($C$165,$C$166:$C$167,0),AV1+1)</f>
        <v>561.45324058023482</v>
      </c>
      <c r="AW165" s="285">
        <f>INDEX($C$166:$BA$167,MATCH($C$165,$C$166:$C$167,0),AW1+1)</f>
        <v>558.64597437733369</v>
      </c>
      <c r="AX165" s="285">
        <f>INDEX($C$166:$BA$167,MATCH($C$165,$C$166:$C$167,0),AX1+1)</f>
        <v>555.85274450544705</v>
      </c>
      <c r="AY165" s="285">
        <f>INDEX($C$166:$BA$167,MATCH($C$165,$C$166:$C$167,0),AY1+1)</f>
        <v>553.07348078291977</v>
      </c>
      <c r="AZ165" s="285">
        <f>INDEX($C$166:$BA$167,MATCH($C$165,$C$166:$C$167,0),AZ1+1)</f>
        <v>550.30811337900514</v>
      </c>
      <c r="BA165" s="285">
        <f>INDEX($C$166:$BA$167,MATCH($C$165,$C$166:$C$167,0),BA1+1)</f>
        <v>547.55657281211006</v>
      </c>
    </row>
    <row r="166" spans="1:53" hidden="1" outlineLevel="1">
      <c r="A166" s="11"/>
      <c r="B166" s="8"/>
      <c r="C166" s="11" t="s">
        <v>184</v>
      </c>
      <c r="D166" s="295" t="s">
        <v>166</v>
      </c>
      <c r="E166" s="295" t="s">
        <v>166</v>
      </c>
      <c r="F166" s="295" t="s">
        <v>166</v>
      </c>
      <c r="G166" s="295" t="s">
        <v>166</v>
      </c>
      <c r="H166" s="295" t="s">
        <v>166</v>
      </c>
      <c r="I166" s="295" t="s">
        <v>166</v>
      </c>
      <c r="J166" s="295" t="s">
        <v>166</v>
      </c>
      <c r="K166" s="295" t="s">
        <v>166</v>
      </c>
      <c r="L166" s="295" t="s">
        <v>166</v>
      </c>
      <c r="M166" s="295" t="s">
        <v>166</v>
      </c>
      <c r="N166" s="295" t="s">
        <v>166</v>
      </c>
      <c r="O166" s="295" t="s">
        <v>166</v>
      </c>
      <c r="P166" s="295" t="s">
        <v>166</v>
      </c>
      <c r="Q166" s="295" t="s">
        <v>166</v>
      </c>
      <c r="R166" s="295" t="s">
        <v>166</v>
      </c>
      <c r="S166" s="295" t="s">
        <v>166</v>
      </c>
      <c r="T166" s="295" t="s">
        <v>166</v>
      </c>
      <c r="U166" s="295" t="s">
        <v>166</v>
      </c>
      <c r="V166" s="295" t="s">
        <v>166</v>
      </c>
      <c r="W166" s="295" t="s">
        <v>166</v>
      </c>
      <c r="X166" s="295" t="s">
        <v>166</v>
      </c>
      <c r="Y166" s="295" t="s">
        <v>166</v>
      </c>
      <c r="Z166" s="295" t="s">
        <v>166</v>
      </c>
      <c r="AA166" s="295" t="s">
        <v>166</v>
      </c>
      <c r="AB166" s="295" t="s">
        <v>166</v>
      </c>
      <c r="AC166" s="295" t="s">
        <v>166</v>
      </c>
      <c r="AD166" s="295" t="s">
        <v>166</v>
      </c>
      <c r="AE166" s="295" t="s">
        <v>166</v>
      </c>
      <c r="AF166" s="295" t="s">
        <v>166</v>
      </c>
      <c r="AG166" s="295" t="s">
        <v>166</v>
      </c>
      <c r="AH166" s="295" t="s">
        <v>166</v>
      </c>
      <c r="AI166" s="295" t="s">
        <v>166</v>
      </c>
      <c r="AJ166" s="295" t="s">
        <v>166</v>
      </c>
      <c r="AK166" s="295" t="s">
        <v>166</v>
      </c>
      <c r="AL166" s="295" t="s">
        <v>166</v>
      </c>
      <c r="AM166" s="295" t="s">
        <v>166</v>
      </c>
      <c r="AN166" s="295" t="s">
        <v>166</v>
      </c>
      <c r="AO166" s="295" t="s">
        <v>166</v>
      </c>
      <c r="AP166" s="295" t="s">
        <v>166</v>
      </c>
      <c r="AQ166" s="295" t="s">
        <v>166</v>
      </c>
      <c r="AR166" s="295" t="s">
        <v>166</v>
      </c>
      <c r="AS166" s="295" t="s">
        <v>166</v>
      </c>
      <c r="AT166" s="295" t="s">
        <v>166</v>
      </c>
      <c r="AU166" s="295" t="s">
        <v>166</v>
      </c>
      <c r="AV166" s="295" t="s">
        <v>166</v>
      </c>
      <c r="AW166" s="295" t="s">
        <v>166</v>
      </c>
      <c r="AX166" s="295" t="s">
        <v>166</v>
      </c>
      <c r="AY166" s="295" t="s">
        <v>166</v>
      </c>
      <c r="AZ166" s="295" t="s">
        <v>166</v>
      </c>
      <c r="BA166" s="295" t="s">
        <v>166</v>
      </c>
    </row>
    <row r="167" spans="1:53" hidden="1" outlineLevel="1">
      <c r="A167" s="296"/>
      <c r="B167" s="116"/>
      <c r="C167" s="297" t="s">
        <v>96</v>
      </c>
      <c r="D167" s="291">
        <f>D147</f>
        <v>700</v>
      </c>
      <c r="E167" s="291">
        <f>D167*(1+$C$160)</f>
        <v>696.5</v>
      </c>
      <c r="F167" s="291">
        <f t="shared" ref="F167:BA167" si="17">E167*(1+$C$160)</f>
        <v>693.01750000000004</v>
      </c>
      <c r="G167" s="291">
        <f t="shared" si="17"/>
        <v>689.55241250000006</v>
      </c>
      <c r="H167" s="291">
        <f t="shared" si="17"/>
        <v>686.10465043750003</v>
      </c>
      <c r="I167" s="291">
        <f t="shared" si="17"/>
        <v>682.6741271853125</v>
      </c>
      <c r="J167" s="291">
        <f t="shared" si="17"/>
        <v>679.26075654938597</v>
      </c>
      <c r="K167" s="291">
        <f t="shared" si="17"/>
        <v>675.86445276663903</v>
      </c>
      <c r="L167" s="291">
        <f t="shared" si="17"/>
        <v>672.48513050280587</v>
      </c>
      <c r="M167" s="291">
        <f t="shared" si="17"/>
        <v>669.12270485029183</v>
      </c>
      <c r="N167" s="291">
        <f t="shared" si="17"/>
        <v>665.77709132604036</v>
      </c>
      <c r="O167" s="291">
        <f t="shared" si="17"/>
        <v>662.44820586941012</v>
      </c>
      <c r="P167" s="291">
        <f t="shared" si="17"/>
        <v>659.13596484006302</v>
      </c>
      <c r="Q167" s="291">
        <f t="shared" si="17"/>
        <v>655.84028501586272</v>
      </c>
      <c r="R167" s="291">
        <f t="shared" si="17"/>
        <v>652.56108359078337</v>
      </c>
      <c r="S167" s="291">
        <f t="shared" si="17"/>
        <v>649.29827817282944</v>
      </c>
      <c r="T167" s="291">
        <f t="shared" si="17"/>
        <v>646.05178678196535</v>
      </c>
      <c r="U167" s="291">
        <f t="shared" si="17"/>
        <v>642.82152784805555</v>
      </c>
      <c r="V167" s="291">
        <f t="shared" si="17"/>
        <v>639.60742020881526</v>
      </c>
      <c r="W167" s="291">
        <f t="shared" si="17"/>
        <v>636.40938310777119</v>
      </c>
      <c r="X167" s="291">
        <f t="shared" si="17"/>
        <v>633.22733619223231</v>
      </c>
      <c r="Y167" s="291">
        <f t="shared" si="17"/>
        <v>630.06119951127118</v>
      </c>
      <c r="Z167" s="291">
        <f t="shared" si="17"/>
        <v>626.91089351371488</v>
      </c>
      <c r="AA167" s="291">
        <f t="shared" si="17"/>
        <v>623.77633904614629</v>
      </c>
      <c r="AB167" s="291">
        <f t="shared" si="17"/>
        <v>620.65745735091559</v>
      </c>
      <c r="AC167" s="291">
        <f t="shared" si="17"/>
        <v>617.55417006416099</v>
      </c>
      <c r="AD167" s="291">
        <f t="shared" si="17"/>
        <v>614.46639921384019</v>
      </c>
      <c r="AE167" s="291">
        <f t="shared" si="17"/>
        <v>611.39406721777095</v>
      </c>
      <c r="AF167" s="291">
        <f t="shared" si="17"/>
        <v>608.3370968816821</v>
      </c>
      <c r="AG167" s="291">
        <f t="shared" si="17"/>
        <v>605.29541139727371</v>
      </c>
      <c r="AH167" s="291">
        <f t="shared" si="17"/>
        <v>602.26893434028739</v>
      </c>
      <c r="AI167" s="291">
        <f t="shared" si="17"/>
        <v>599.25758966858598</v>
      </c>
      <c r="AJ167" s="291">
        <f t="shared" si="17"/>
        <v>596.26130172024307</v>
      </c>
      <c r="AK167" s="291">
        <f t="shared" si="17"/>
        <v>593.2799952116419</v>
      </c>
      <c r="AL167" s="291">
        <f t="shared" si="17"/>
        <v>590.31359523558365</v>
      </c>
      <c r="AM167" s="291">
        <f t="shared" si="17"/>
        <v>587.36202725940575</v>
      </c>
      <c r="AN167" s="291">
        <f t="shared" si="17"/>
        <v>584.42521712310872</v>
      </c>
      <c r="AO167" s="291">
        <f t="shared" si="17"/>
        <v>581.50309103749316</v>
      </c>
      <c r="AP167" s="291">
        <f t="shared" si="17"/>
        <v>578.59557558230574</v>
      </c>
      <c r="AQ167" s="291">
        <f t="shared" si="17"/>
        <v>575.70259770439418</v>
      </c>
      <c r="AR167" s="291">
        <f t="shared" si="17"/>
        <v>572.82408471587223</v>
      </c>
      <c r="AS167" s="291">
        <f t="shared" si="17"/>
        <v>569.95996429229285</v>
      </c>
      <c r="AT167" s="291">
        <f t="shared" si="17"/>
        <v>567.11016447083136</v>
      </c>
      <c r="AU167" s="291">
        <f t="shared" si="17"/>
        <v>564.27461364847716</v>
      </c>
      <c r="AV167" s="291">
        <f t="shared" si="17"/>
        <v>561.45324058023482</v>
      </c>
      <c r="AW167" s="291">
        <f t="shared" si="17"/>
        <v>558.64597437733369</v>
      </c>
      <c r="AX167" s="291">
        <f t="shared" si="17"/>
        <v>555.85274450544705</v>
      </c>
      <c r="AY167" s="291">
        <f t="shared" si="17"/>
        <v>553.07348078291977</v>
      </c>
      <c r="AZ167" s="291">
        <f t="shared" si="17"/>
        <v>550.30811337900514</v>
      </c>
      <c r="BA167" s="291">
        <f t="shared" si="17"/>
        <v>547.55657281211006</v>
      </c>
    </row>
    <row r="168" spans="1:53" collapsed="1">
      <c r="A168" s="11" t="s">
        <v>219</v>
      </c>
      <c r="B168" s="8" t="s">
        <v>150</v>
      </c>
      <c r="C168" s="94" t="s">
        <v>96</v>
      </c>
      <c r="D168" s="285">
        <f>INDEX($C$169:$BA$170,MATCH($C$168,$C$169:$C$170,0),D1+1)</f>
        <v>600</v>
      </c>
      <c r="E168" s="285">
        <f>INDEX($C$169:$BA$170,MATCH($C$168,$C$169:$C$170,0),E1+1)</f>
        <v>597</v>
      </c>
      <c r="F168" s="285">
        <f>INDEX($C$169:$BA$170,MATCH($C$168,$C$169:$C$170,0),F1+1)</f>
        <v>594.01499999999999</v>
      </c>
      <c r="G168" s="285">
        <f>INDEX($C$169:$BA$170,MATCH($C$168,$C$169:$C$170,0),G1+1)</f>
        <v>591.04492500000003</v>
      </c>
      <c r="H168" s="285">
        <f>INDEX($C$169:$BA$170,MATCH($C$168,$C$169:$C$170,0),H1+1)</f>
        <v>588.08970037500001</v>
      </c>
      <c r="I168" s="285">
        <f>INDEX($C$169:$BA$170,MATCH($C$168,$C$169:$C$170,0),I1+1)</f>
        <v>585.14925187312497</v>
      </c>
      <c r="J168" s="285">
        <f>INDEX($C$169:$BA$170,MATCH($C$168,$C$169:$C$170,0),J1+1)</f>
        <v>582.22350561375936</v>
      </c>
      <c r="K168" s="285">
        <f>INDEX($C$169:$BA$170,MATCH($C$168,$C$169:$C$170,0),K1+1)</f>
        <v>579.3123880856906</v>
      </c>
      <c r="L168" s="285">
        <f>INDEX($C$169:$BA$170,MATCH($C$168,$C$169:$C$170,0),L1+1)</f>
        <v>576.41582614526214</v>
      </c>
      <c r="M168" s="285">
        <f>INDEX($C$169:$BA$170,MATCH($C$168,$C$169:$C$170,0),M1+1)</f>
        <v>573.53374701453583</v>
      </c>
      <c r="N168" s="285">
        <f>INDEX($C$169:$BA$170,MATCH($C$168,$C$169:$C$170,0),N1+1)</f>
        <v>570.66607827946314</v>
      </c>
      <c r="O168" s="285">
        <f>INDEX($C$169:$BA$170,MATCH($C$168,$C$169:$C$170,0),O1+1)</f>
        <v>567.81274788806581</v>
      </c>
      <c r="P168" s="285">
        <f>INDEX($C$169:$BA$170,MATCH($C$168,$C$169:$C$170,0),P1+1)</f>
        <v>564.97368414862547</v>
      </c>
      <c r="Q168" s="285">
        <f>INDEX($C$169:$BA$170,MATCH($C$168,$C$169:$C$170,0),Q1+1)</f>
        <v>562.14881572788238</v>
      </c>
      <c r="R168" s="285">
        <f>INDEX($C$169:$BA$170,MATCH($C$168,$C$169:$C$170,0),R1+1)</f>
        <v>559.33807164924292</v>
      </c>
      <c r="S168" s="285">
        <f>INDEX($C$169:$BA$170,MATCH($C$168,$C$169:$C$170,0),S1+1)</f>
        <v>556.5413812909967</v>
      </c>
      <c r="T168" s="285">
        <f>INDEX($C$169:$BA$170,MATCH($C$168,$C$169:$C$170,0),T1+1)</f>
        <v>553.75867438454168</v>
      </c>
      <c r="U168" s="285">
        <f>INDEX($C$169:$BA$170,MATCH($C$168,$C$169:$C$170,0),U1+1)</f>
        <v>550.98988101261898</v>
      </c>
      <c r="V168" s="285">
        <f>INDEX($C$169:$BA$170,MATCH($C$168,$C$169:$C$170,0),V1+1)</f>
        <v>548.23493160755584</v>
      </c>
      <c r="W168" s="285">
        <f>INDEX($C$169:$BA$170,MATCH($C$168,$C$169:$C$170,0),W1+1)</f>
        <v>545.493756949518</v>
      </c>
      <c r="X168" s="285">
        <f>INDEX($C$169:$BA$170,MATCH($C$168,$C$169:$C$170,0),X1+1)</f>
        <v>542.76628816477046</v>
      </c>
      <c r="Y168" s="285">
        <f>INDEX($C$169:$BA$170,MATCH($C$168,$C$169:$C$170,0),Y1+1)</f>
        <v>540.05245672394665</v>
      </c>
      <c r="Z168" s="285">
        <f>INDEX($C$169:$BA$170,MATCH($C$168,$C$169:$C$170,0),Z1+1)</f>
        <v>537.35219444032691</v>
      </c>
      <c r="AA168" s="285">
        <f>INDEX($C$169:$BA$170,MATCH($C$168,$C$169:$C$170,0),AA1+1)</f>
        <v>534.66543346812523</v>
      </c>
      <c r="AB168" s="285">
        <f>INDEX($C$169:$BA$170,MATCH($C$168,$C$169:$C$170,0),AB1+1)</f>
        <v>531.9921063007846</v>
      </c>
      <c r="AC168" s="285">
        <f>INDEX($C$169:$BA$170,MATCH($C$168,$C$169:$C$170,0),AC1+1)</f>
        <v>529.33214576928071</v>
      </c>
      <c r="AD168" s="285">
        <f>INDEX($C$169:$BA$170,MATCH($C$168,$C$169:$C$170,0),AD1+1)</f>
        <v>526.68548504043429</v>
      </c>
      <c r="AE168" s="285">
        <f>INDEX($C$169:$BA$170,MATCH($C$168,$C$169:$C$170,0),AE1+1)</f>
        <v>524.05205761523212</v>
      </c>
      <c r="AF168" s="285">
        <f>INDEX($C$169:$BA$170,MATCH($C$168,$C$169:$C$170,0),AF1+1)</f>
        <v>521.431797327156</v>
      </c>
      <c r="AG168" s="285">
        <f>INDEX($C$169:$BA$170,MATCH($C$168,$C$169:$C$170,0),AG1+1)</f>
        <v>518.82463834052021</v>
      </c>
      <c r="AH168" s="285">
        <f>INDEX($C$169:$BA$170,MATCH($C$168,$C$169:$C$170,0),AH1+1)</f>
        <v>516.23051514881763</v>
      </c>
      <c r="AI168" s="285">
        <f>INDEX($C$169:$BA$170,MATCH($C$168,$C$169:$C$170,0),AI1+1)</f>
        <v>513.64936257307352</v>
      </c>
      <c r="AJ168" s="285">
        <f>INDEX($C$169:$BA$170,MATCH($C$168,$C$169:$C$170,0),AJ1+1)</f>
        <v>511.08111576020815</v>
      </c>
      <c r="AK168" s="285">
        <f>INDEX($C$169:$BA$170,MATCH($C$168,$C$169:$C$170,0),AK1+1)</f>
        <v>508.52571018140713</v>
      </c>
      <c r="AL168" s="285">
        <f>INDEX($C$169:$BA$170,MATCH($C$168,$C$169:$C$170,0),AL1+1)</f>
        <v>505.98308163050012</v>
      </c>
      <c r="AM168" s="285">
        <f>INDEX($C$169:$BA$170,MATCH($C$168,$C$169:$C$170,0),AM1+1)</f>
        <v>503.45316622234765</v>
      </c>
      <c r="AN168" s="285">
        <f>INDEX($C$169:$BA$170,MATCH($C$168,$C$169:$C$170,0),AN1+1)</f>
        <v>500.93590039123592</v>
      </c>
      <c r="AO168" s="285">
        <f>INDEX($C$169:$BA$170,MATCH($C$168,$C$169:$C$170,0),AO1+1)</f>
        <v>498.43122088927976</v>
      </c>
      <c r="AP168" s="285">
        <f>INDEX($C$169:$BA$170,MATCH($C$168,$C$169:$C$170,0),AP1+1)</f>
        <v>495.93906478483336</v>
      </c>
      <c r="AQ168" s="285">
        <f>INDEX($C$169:$BA$170,MATCH($C$168,$C$169:$C$170,0),AQ1+1)</f>
        <v>493.45936946090922</v>
      </c>
      <c r="AR168" s="285">
        <f>INDEX($C$169:$BA$170,MATCH($C$168,$C$169:$C$170,0),AR1+1)</f>
        <v>490.99207261360465</v>
      </c>
      <c r="AS168" s="285">
        <f>INDEX($C$169:$BA$170,MATCH($C$168,$C$169:$C$170,0),AS1+1)</f>
        <v>488.53711225053661</v>
      </c>
      <c r="AT168" s="285">
        <f>INDEX($C$169:$BA$170,MATCH($C$168,$C$169:$C$170,0),AT1+1)</f>
        <v>486.09442668928392</v>
      </c>
      <c r="AU168" s="285">
        <f>INDEX($C$169:$BA$170,MATCH($C$168,$C$169:$C$170,0),AU1+1)</f>
        <v>483.66395455583751</v>
      </c>
      <c r="AV168" s="285">
        <f>INDEX($C$169:$BA$170,MATCH($C$168,$C$169:$C$170,0),AV1+1)</f>
        <v>481.24563478305834</v>
      </c>
      <c r="AW168" s="285">
        <f>INDEX($C$169:$BA$170,MATCH($C$168,$C$169:$C$170,0),AW1+1)</f>
        <v>478.83940660914305</v>
      </c>
      <c r="AX168" s="285">
        <f>INDEX($C$169:$BA$170,MATCH($C$168,$C$169:$C$170,0),AX1+1)</f>
        <v>476.44520957609734</v>
      </c>
      <c r="AY168" s="285">
        <f>INDEX($C$169:$BA$170,MATCH($C$168,$C$169:$C$170,0),AY1+1)</f>
        <v>474.06298352821688</v>
      </c>
      <c r="AZ168" s="285">
        <f>INDEX($C$169:$BA$170,MATCH($C$168,$C$169:$C$170,0),AZ1+1)</f>
        <v>471.69266861057577</v>
      </c>
      <c r="BA168" s="285">
        <f>INDEX($C$169:$BA$170,MATCH($C$168,$C$169:$C$170,0),BA1+1)</f>
        <v>469.33420526752286</v>
      </c>
    </row>
    <row r="169" spans="1:53" hidden="1" outlineLevel="1">
      <c r="A169" s="11"/>
      <c r="B169" s="8"/>
      <c r="C169" s="11" t="s">
        <v>184</v>
      </c>
      <c r="D169" s="222" t="s">
        <v>166</v>
      </c>
      <c r="E169" s="222" t="s">
        <v>166</v>
      </c>
      <c r="F169" s="222" t="s">
        <v>166</v>
      </c>
      <c r="G169" s="222" t="s">
        <v>166</v>
      </c>
      <c r="H169" s="222" t="s">
        <v>166</v>
      </c>
      <c r="I169" s="222" t="s">
        <v>166</v>
      </c>
      <c r="J169" s="222" t="s">
        <v>166</v>
      </c>
      <c r="K169" s="222" t="s">
        <v>166</v>
      </c>
      <c r="L169" s="222" t="s">
        <v>166</v>
      </c>
      <c r="M169" s="222" t="s">
        <v>166</v>
      </c>
      <c r="N169" s="222" t="s">
        <v>166</v>
      </c>
      <c r="O169" s="222" t="s">
        <v>166</v>
      </c>
      <c r="P169" s="222" t="s">
        <v>166</v>
      </c>
      <c r="Q169" s="222" t="s">
        <v>166</v>
      </c>
      <c r="R169" s="222" t="s">
        <v>166</v>
      </c>
      <c r="S169" s="222" t="s">
        <v>166</v>
      </c>
      <c r="T169" s="222" t="s">
        <v>166</v>
      </c>
      <c r="U169" s="222" t="s">
        <v>166</v>
      </c>
      <c r="V169" s="222" t="s">
        <v>166</v>
      </c>
      <c r="W169" s="222" t="s">
        <v>166</v>
      </c>
      <c r="X169" s="222" t="s">
        <v>166</v>
      </c>
      <c r="Y169" s="222" t="s">
        <v>166</v>
      </c>
      <c r="Z169" s="222" t="s">
        <v>166</v>
      </c>
      <c r="AA169" s="222" t="s">
        <v>166</v>
      </c>
      <c r="AB169" s="222" t="s">
        <v>166</v>
      </c>
      <c r="AC169" s="222" t="s">
        <v>166</v>
      </c>
      <c r="AD169" s="222" t="s">
        <v>166</v>
      </c>
      <c r="AE169" s="222" t="s">
        <v>166</v>
      </c>
      <c r="AF169" s="222" t="s">
        <v>166</v>
      </c>
      <c r="AG169" s="222" t="s">
        <v>166</v>
      </c>
      <c r="AH169" s="222" t="s">
        <v>166</v>
      </c>
      <c r="AI169" s="222" t="s">
        <v>166</v>
      </c>
      <c r="AJ169" s="222" t="s">
        <v>166</v>
      </c>
      <c r="AK169" s="222" t="s">
        <v>166</v>
      </c>
      <c r="AL169" s="222" t="s">
        <v>166</v>
      </c>
      <c r="AM169" s="222" t="s">
        <v>166</v>
      </c>
      <c r="AN169" s="222" t="s">
        <v>166</v>
      </c>
      <c r="AO169" s="222" t="s">
        <v>166</v>
      </c>
      <c r="AP169" s="222" t="s">
        <v>166</v>
      </c>
      <c r="AQ169" s="222" t="s">
        <v>166</v>
      </c>
      <c r="AR169" s="222" t="s">
        <v>166</v>
      </c>
      <c r="AS169" s="222" t="s">
        <v>166</v>
      </c>
      <c r="AT169" s="222" t="s">
        <v>166</v>
      </c>
      <c r="AU169" s="222" t="s">
        <v>166</v>
      </c>
      <c r="AV169" s="222" t="s">
        <v>166</v>
      </c>
      <c r="AW169" s="222" t="s">
        <v>166</v>
      </c>
      <c r="AX169" s="222" t="s">
        <v>166</v>
      </c>
      <c r="AY169" s="222" t="s">
        <v>166</v>
      </c>
      <c r="AZ169" s="222" t="s">
        <v>166</v>
      </c>
      <c r="BA169" s="222" t="s">
        <v>166</v>
      </c>
    </row>
    <row r="170" spans="1:53" hidden="1" outlineLevel="1">
      <c r="A170" s="296"/>
      <c r="B170" s="116"/>
      <c r="C170" s="297" t="s">
        <v>96</v>
      </c>
      <c r="D170" s="291">
        <f>D150</f>
        <v>600</v>
      </c>
      <c r="E170" s="291">
        <f>D170*(1+$C$161)</f>
        <v>597</v>
      </c>
      <c r="F170" s="291">
        <f t="shared" ref="F170:BA170" si="18">E170*(1+$C$161)</f>
        <v>594.01499999999999</v>
      </c>
      <c r="G170" s="291">
        <f t="shared" si="18"/>
        <v>591.04492500000003</v>
      </c>
      <c r="H170" s="291">
        <f t="shared" si="18"/>
        <v>588.08970037500001</v>
      </c>
      <c r="I170" s="291">
        <f t="shared" si="18"/>
        <v>585.14925187312497</v>
      </c>
      <c r="J170" s="291">
        <f t="shared" si="18"/>
        <v>582.22350561375936</v>
      </c>
      <c r="K170" s="291">
        <f t="shared" si="18"/>
        <v>579.3123880856906</v>
      </c>
      <c r="L170" s="291">
        <f t="shared" si="18"/>
        <v>576.41582614526214</v>
      </c>
      <c r="M170" s="291">
        <f t="shared" si="18"/>
        <v>573.53374701453583</v>
      </c>
      <c r="N170" s="291">
        <f t="shared" si="18"/>
        <v>570.66607827946314</v>
      </c>
      <c r="O170" s="291">
        <f t="shared" si="18"/>
        <v>567.81274788806581</v>
      </c>
      <c r="P170" s="291">
        <f t="shared" si="18"/>
        <v>564.97368414862547</v>
      </c>
      <c r="Q170" s="291">
        <f t="shared" si="18"/>
        <v>562.14881572788238</v>
      </c>
      <c r="R170" s="291">
        <f t="shared" si="18"/>
        <v>559.33807164924292</v>
      </c>
      <c r="S170" s="291">
        <f t="shared" si="18"/>
        <v>556.5413812909967</v>
      </c>
      <c r="T170" s="291">
        <f t="shared" si="18"/>
        <v>553.75867438454168</v>
      </c>
      <c r="U170" s="291">
        <f t="shared" si="18"/>
        <v>550.98988101261898</v>
      </c>
      <c r="V170" s="291">
        <f t="shared" si="18"/>
        <v>548.23493160755584</v>
      </c>
      <c r="W170" s="291">
        <f t="shared" si="18"/>
        <v>545.493756949518</v>
      </c>
      <c r="X170" s="291">
        <f t="shared" si="18"/>
        <v>542.76628816477046</v>
      </c>
      <c r="Y170" s="291">
        <f t="shared" si="18"/>
        <v>540.05245672394665</v>
      </c>
      <c r="Z170" s="291">
        <f t="shared" si="18"/>
        <v>537.35219444032691</v>
      </c>
      <c r="AA170" s="291">
        <f t="shared" si="18"/>
        <v>534.66543346812523</v>
      </c>
      <c r="AB170" s="291">
        <f t="shared" si="18"/>
        <v>531.9921063007846</v>
      </c>
      <c r="AC170" s="291">
        <f t="shared" si="18"/>
        <v>529.33214576928071</v>
      </c>
      <c r="AD170" s="291">
        <f t="shared" si="18"/>
        <v>526.68548504043429</v>
      </c>
      <c r="AE170" s="291">
        <f t="shared" si="18"/>
        <v>524.05205761523212</v>
      </c>
      <c r="AF170" s="291">
        <f t="shared" si="18"/>
        <v>521.431797327156</v>
      </c>
      <c r="AG170" s="291">
        <f t="shared" si="18"/>
        <v>518.82463834052021</v>
      </c>
      <c r="AH170" s="291">
        <f t="shared" si="18"/>
        <v>516.23051514881763</v>
      </c>
      <c r="AI170" s="291">
        <f t="shared" si="18"/>
        <v>513.64936257307352</v>
      </c>
      <c r="AJ170" s="291">
        <f t="shared" si="18"/>
        <v>511.08111576020815</v>
      </c>
      <c r="AK170" s="291">
        <f t="shared" si="18"/>
        <v>508.52571018140713</v>
      </c>
      <c r="AL170" s="291">
        <f t="shared" si="18"/>
        <v>505.98308163050012</v>
      </c>
      <c r="AM170" s="291">
        <f t="shared" si="18"/>
        <v>503.45316622234765</v>
      </c>
      <c r="AN170" s="291">
        <f t="shared" si="18"/>
        <v>500.93590039123592</v>
      </c>
      <c r="AO170" s="291">
        <f t="shared" si="18"/>
        <v>498.43122088927976</v>
      </c>
      <c r="AP170" s="291">
        <f t="shared" si="18"/>
        <v>495.93906478483336</v>
      </c>
      <c r="AQ170" s="291">
        <f t="shared" si="18"/>
        <v>493.45936946090922</v>
      </c>
      <c r="AR170" s="291">
        <f t="shared" si="18"/>
        <v>490.99207261360465</v>
      </c>
      <c r="AS170" s="291">
        <f t="shared" si="18"/>
        <v>488.53711225053661</v>
      </c>
      <c r="AT170" s="291">
        <f t="shared" si="18"/>
        <v>486.09442668928392</v>
      </c>
      <c r="AU170" s="291">
        <f t="shared" si="18"/>
        <v>483.66395455583751</v>
      </c>
      <c r="AV170" s="291">
        <f t="shared" si="18"/>
        <v>481.24563478305834</v>
      </c>
      <c r="AW170" s="291">
        <f t="shared" si="18"/>
        <v>478.83940660914305</v>
      </c>
      <c r="AX170" s="291">
        <f t="shared" si="18"/>
        <v>476.44520957609734</v>
      </c>
      <c r="AY170" s="291">
        <f t="shared" si="18"/>
        <v>474.06298352821688</v>
      </c>
      <c r="AZ170" s="291">
        <f t="shared" si="18"/>
        <v>471.69266861057577</v>
      </c>
      <c r="BA170" s="291">
        <f t="shared" si="18"/>
        <v>469.33420526752286</v>
      </c>
    </row>
    <row r="171" spans="1:53" collapsed="1">
      <c r="A171" s="11" t="s">
        <v>220</v>
      </c>
      <c r="B171" s="8" t="s">
        <v>150</v>
      </c>
      <c r="C171" s="94" t="s">
        <v>96</v>
      </c>
      <c r="D171" s="285">
        <f>INDEX($C$172:$BA$173,MATCH($C$171,$C$172:$C$173,0),D1+1)</f>
        <v>400</v>
      </c>
      <c r="E171" s="285">
        <f>INDEX($C$172:$BA$173,MATCH($C$171,$C$172:$C$173,0),E1+1)</f>
        <v>398</v>
      </c>
      <c r="F171" s="285">
        <f>INDEX($C$172:$BA$173,MATCH($C$171,$C$172:$C$173,0),F1+1)</f>
        <v>396.01</v>
      </c>
      <c r="G171" s="285">
        <f>INDEX($C$172:$BA$173,MATCH($C$171,$C$172:$C$173,0),G1+1)</f>
        <v>394.02994999999999</v>
      </c>
      <c r="H171" s="285">
        <f>INDEX($C$172:$BA$173,MATCH($C$171,$C$172:$C$173,0),H1+1)</f>
        <v>392.05980024999997</v>
      </c>
      <c r="I171" s="285">
        <f>INDEX($C$172:$BA$173,MATCH($C$171,$C$172:$C$173,0),I1+1)</f>
        <v>390.09950124874996</v>
      </c>
      <c r="J171" s="285">
        <f>INDEX($C$172:$BA$173,MATCH($C$171,$C$172:$C$173,0),J1+1)</f>
        <v>388.14900374250618</v>
      </c>
      <c r="K171" s="285">
        <f>INDEX($C$172:$BA$173,MATCH($C$171,$C$172:$C$173,0),K1+1)</f>
        <v>386.20825872379368</v>
      </c>
      <c r="L171" s="285">
        <f>INDEX($C$172:$BA$173,MATCH($C$171,$C$172:$C$173,0),L1+1)</f>
        <v>384.27721743017469</v>
      </c>
      <c r="M171" s="285">
        <f>INDEX($C$172:$BA$173,MATCH($C$171,$C$172:$C$173,0),M1+1)</f>
        <v>382.35583134302379</v>
      </c>
      <c r="N171" s="285">
        <f>INDEX($C$172:$BA$173,MATCH($C$171,$C$172:$C$173,0),N1+1)</f>
        <v>380.44405218630868</v>
      </c>
      <c r="O171" s="285">
        <f>INDEX($C$172:$BA$173,MATCH($C$171,$C$172:$C$173,0),O1+1)</f>
        <v>378.54183192537715</v>
      </c>
      <c r="P171" s="285">
        <f>INDEX($C$172:$BA$173,MATCH($C$171,$C$172:$C$173,0),P1+1)</f>
        <v>376.64912276575029</v>
      </c>
      <c r="Q171" s="285">
        <f>INDEX($C$172:$BA$173,MATCH($C$171,$C$172:$C$173,0),Q1+1)</f>
        <v>374.76587715192153</v>
      </c>
      <c r="R171" s="285">
        <f>INDEX($C$172:$BA$173,MATCH($C$171,$C$172:$C$173,0),R1+1)</f>
        <v>372.89204776616191</v>
      </c>
      <c r="S171" s="285">
        <f>INDEX($C$172:$BA$173,MATCH($C$171,$C$172:$C$173,0),S1+1)</f>
        <v>371.02758752733109</v>
      </c>
      <c r="T171" s="285">
        <f>INDEX($C$172:$BA$173,MATCH($C$171,$C$172:$C$173,0),T1+1)</f>
        <v>369.17244958969445</v>
      </c>
      <c r="U171" s="285">
        <f>INDEX($C$172:$BA$173,MATCH($C$171,$C$172:$C$173,0),U1+1)</f>
        <v>367.32658734174601</v>
      </c>
      <c r="V171" s="285">
        <f>INDEX($C$172:$BA$173,MATCH($C$171,$C$172:$C$173,0),V1+1)</f>
        <v>365.48995440503728</v>
      </c>
      <c r="W171" s="285">
        <f>INDEX($C$172:$BA$173,MATCH($C$171,$C$172:$C$173,0),W1+1)</f>
        <v>363.66250463301208</v>
      </c>
      <c r="X171" s="285">
        <f>INDEX($C$172:$BA$173,MATCH($C$171,$C$172:$C$173,0),X1+1)</f>
        <v>361.84419210984703</v>
      </c>
      <c r="Y171" s="285">
        <f>INDEX($C$172:$BA$173,MATCH($C$171,$C$172:$C$173,0),Y1+1)</f>
        <v>360.0349711492978</v>
      </c>
      <c r="Z171" s="285">
        <f>INDEX($C$172:$BA$173,MATCH($C$171,$C$172:$C$173,0),Z1+1)</f>
        <v>358.23479629355131</v>
      </c>
      <c r="AA171" s="285">
        <f>INDEX($C$172:$BA$173,MATCH($C$171,$C$172:$C$173,0),AA1+1)</f>
        <v>356.44362231208356</v>
      </c>
      <c r="AB171" s="285">
        <f>INDEX($C$172:$BA$173,MATCH($C$171,$C$172:$C$173,0),AB1+1)</f>
        <v>354.66140420052312</v>
      </c>
      <c r="AC171" s="285">
        <f>INDEX($C$172:$BA$173,MATCH($C$171,$C$172:$C$173,0),AC1+1)</f>
        <v>352.88809717952051</v>
      </c>
      <c r="AD171" s="285">
        <f>INDEX($C$172:$BA$173,MATCH($C$171,$C$172:$C$173,0),AD1+1)</f>
        <v>351.12365669362293</v>
      </c>
      <c r="AE171" s="285">
        <f>INDEX($C$172:$BA$173,MATCH($C$171,$C$172:$C$173,0),AE1+1)</f>
        <v>349.36803841015484</v>
      </c>
      <c r="AF171" s="285">
        <f>INDEX($C$172:$BA$173,MATCH($C$171,$C$172:$C$173,0),AF1+1)</f>
        <v>347.62119821810404</v>
      </c>
      <c r="AG171" s="285">
        <f>INDEX($C$172:$BA$173,MATCH($C$171,$C$172:$C$173,0),AG1+1)</f>
        <v>345.88309222701349</v>
      </c>
      <c r="AH171" s="285">
        <f>INDEX($C$172:$BA$173,MATCH($C$171,$C$172:$C$173,0),AH1+1)</f>
        <v>344.1536767658784</v>
      </c>
      <c r="AI171" s="285">
        <f>INDEX($C$172:$BA$173,MATCH($C$171,$C$172:$C$173,0),AI1+1)</f>
        <v>342.43290838204899</v>
      </c>
      <c r="AJ171" s="285">
        <f>INDEX($C$172:$BA$173,MATCH($C$171,$C$172:$C$173,0),AJ1+1)</f>
        <v>340.72074384013877</v>
      </c>
      <c r="AK171" s="285">
        <f>INDEX($C$172:$BA$173,MATCH($C$171,$C$172:$C$173,0),AK1+1)</f>
        <v>339.01714012093805</v>
      </c>
      <c r="AL171" s="285">
        <f>INDEX($C$172:$BA$173,MATCH($C$171,$C$172:$C$173,0),AL1+1)</f>
        <v>337.32205442033336</v>
      </c>
      <c r="AM171" s="285">
        <f>INDEX($C$172:$BA$173,MATCH($C$171,$C$172:$C$173,0),AM1+1)</f>
        <v>335.63544414823167</v>
      </c>
      <c r="AN171" s="285">
        <f>INDEX($C$172:$BA$173,MATCH($C$171,$C$172:$C$173,0),AN1+1)</f>
        <v>333.95726692749054</v>
      </c>
      <c r="AO171" s="285">
        <f>INDEX($C$172:$BA$173,MATCH($C$171,$C$172:$C$173,0),AO1+1)</f>
        <v>332.28748059285306</v>
      </c>
      <c r="AP171" s="285">
        <f>INDEX($C$172:$BA$173,MATCH($C$171,$C$172:$C$173,0),AP1+1)</f>
        <v>330.62604318988878</v>
      </c>
      <c r="AQ171" s="285">
        <f>INDEX($C$172:$BA$173,MATCH($C$171,$C$172:$C$173,0),AQ1+1)</f>
        <v>328.97291297393934</v>
      </c>
      <c r="AR171" s="285">
        <f>INDEX($C$172:$BA$173,MATCH($C$171,$C$172:$C$173,0),AR1+1)</f>
        <v>327.32804840906965</v>
      </c>
      <c r="AS171" s="285">
        <f>INDEX($C$172:$BA$173,MATCH($C$171,$C$172:$C$173,0),AS1+1)</f>
        <v>325.69140816702429</v>
      </c>
      <c r="AT171" s="285">
        <f>INDEX($C$172:$BA$173,MATCH($C$171,$C$172:$C$173,0),AT1+1)</f>
        <v>324.06295112618915</v>
      </c>
      <c r="AU171" s="285">
        <f>INDEX($C$172:$BA$173,MATCH($C$171,$C$172:$C$173,0),AU1+1)</f>
        <v>322.4426363705582</v>
      </c>
      <c r="AV171" s="285">
        <f>INDEX($C$172:$BA$173,MATCH($C$171,$C$172:$C$173,0),AV1+1)</f>
        <v>320.83042318870542</v>
      </c>
      <c r="AW171" s="285">
        <f>INDEX($C$172:$BA$173,MATCH($C$171,$C$172:$C$173,0),AW1+1)</f>
        <v>319.2262710727619</v>
      </c>
      <c r="AX171" s="285">
        <f>INDEX($C$172:$BA$173,MATCH($C$171,$C$172:$C$173,0),AX1+1)</f>
        <v>317.63013971739809</v>
      </c>
      <c r="AY171" s="285">
        <f>INDEX($C$172:$BA$173,MATCH($C$171,$C$172:$C$173,0),AY1+1)</f>
        <v>316.04198901881108</v>
      </c>
      <c r="AZ171" s="285">
        <f>INDEX($C$172:$BA$173,MATCH($C$171,$C$172:$C$173,0),AZ1+1)</f>
        <v>314.46177907371703</v>
      </c>
      <c r="BA171" s="285">
        <f>INDEX($C$172:$BA$173,MATCH($C$171,$C$172:$C$173,0),BA1+1)</f>
        <v>312.88947017834846</v>
      </c>
    </row>
    <row r="172" spans="1:53" hidden="1" outlineLevel="1">
      <c r="A172" s="11"/>
      <c r="B172" s="8"/>
      <c r="C172" s="11" t="s">
        <v>184</v>
      </c>
      <c r="D172" s="222" t="s">
        <v>166</v>
      </c>
      <c r="E172" s="222" t="s">
        <v>166</v>
      </c>
      <c r="F172" s="222" t="s">
        <v>166</v>
      </c>
      <c r="G172" s="222" t="s">
        <v>166</v>
      </c>
      <c r="H172" s="222" t="s">
        <v>166</v>
      </c>
      <c r="I172" s="222" t="s">
        <v>166</v>
      </c>
      <c r="J172" s="222" t="s">
        <v>166</v>
      </c>
      <c r="K172" s="222" t="s">
        <v>166</v>
      </c>
      <c r="L172" s="222" t="s">
        <v>166</v>
      </c>
      <c r="M172" s="222" t="s">
        <v>166</v>
      </c>
      <c r="N172" s="222" t="s">
        <v>166</v>
      </c>
      <c r="O172" s="222" t="s">
        <v>166</v>
      </c>
      <c r="P172" s="222" t="s">
        <v>166</v>
      </c>
      <c r="Q172" s="222" t="s">
        <v>166</v>
      </c>
      <c r="R172" s="222" t="s">
        <v>166</v>
      </c>
      <c r="S172" s="222" t="s">
        <v>166</v>
      </c>
      <c r="T172" s="222" t="s">
        <v>166</v>
      </c>
      <c r="U172" s="222" t="s">
        <v>166</v>
      </c>
      <c r="V172" s="222" t="s">
        <v>166</v>
      </c>
      <c r="W172" s="222" t="s">
        <v>166</v>
      </c>
      <c r="X172" s="222" t="s">
        <v>166</v>
      </c>
      <c r="Y172" s="222" t="s">
        <v>166</v>
      </c>
      <c r="Z172" s="222" t="s">
        <v>166</v>
      </c>
      <c r="AA172" s="222" t="s">
        <v>166</v>
      </c>
      <c r="AB172" s="222" t="s">
        <v>166</v>
      </c>
      <c r="AC172" s="222" t="s">
        <v>166</v>
      </c>
      <c r="AD172" s="222" t="s">
        <v>166</v>
      </c>
      <c r="AE172" s="222" t="s">
        <v>166</v>
      </c>
      <c r="AF172" s="222" t="s">
        <v>166</v>
      </c>
      <c r="AG172" s="222" t="s">
        <v>166</v>
      </c>
      <c r="AH172" s="222" t="s">
        <v>166</v>
      </c>
      <c r="AI172" s="222" t="s">
        <v>166</v>
      </c>
      <c r="AJ172" s="222" t="s">
        <v>166</v>
      </c>
      <c r="AK172" s="222" t="s">
        <v>166</v>
      </c>
      <c r="AL172" s="222" t="s">
        <v>166</v>
      </c>
      <c r="AM172" s="222" t="s">
        <v>166</v>
      </c>
      <c r="AN172" s="222" t="s">
        <v>166</v>
      </c>
      <c r="AO172" s="222" t="s">
        <v>166</v>
      </c>
      <c r="AP172" s="222" t="s">
        <v>166</v>
      </c>
      <c r="AQ172" s="222" t="s">
        <v>166</v>
      </c>
      <c r="AR172" s="222" t="s">
        <v>166</v>
      </c>
      <c r="AS172" s="222" t="s">
        <v>166</v>
      </c>
      <c r="AT172" s="222" t="s">
        <v>166</v>
      </c>
      <c r="AU172" s="222" t="s">
        <v>166</v>
      </c>
      <c r="AV172" s="222" t="s">
        <v>166</v>
      </c>
      <c r="AW172" s="222" t="s">
        <v>166</v>
      </c>
      <c r="AX172" s="222" t="s">
        <v>166</v>
      </c>
      <c r="AY172" s="222" t="s">
        <v>166</v>
      </c>
      <c r="AZ172" s="222" t="s">
        <v>166</v>
      </c>
      <c r="BA172" s="222" t="s">
        <v>166</v>
      </c>
    </row>
    <row r="173" spans="1:53" hidden="1" outlineLevel="1">
      <c r="A173" s="296"/>
      <c r="B173" s="116"/>
      <c r="C173" s="297" t="s">
        <v>96</v>
      </c>
      <c r="D173" s="291">
        <f>D153</f>
        <v>400</v>
      </c>
      <c r="E173" s="291">
        <f>D173*(1+$C$162)</f>
        <v>398</v>
      </c>
      <c r="F173" s="291">
        <f t="shared" ref="F173:BA173" si="19">E173*(1+$C$162)</f>
        <v>396.01</v>
      </c>
      <c r="G173" s="291">
        <f t="shared" si="19"/>
        <v>394.02994999999999</v>
      </c>
      <c r="H173" s="291">
        <f t="shared" si="19"/>
        <v>392.05980024999997</v>
      </c>
      <c r="I173" s="291">
        <f t="shared" si="19"/>
        <v>390.09950124874996</v>
      </c>
      <c r="J173" s="291">
        <f t="shared" si="19"/>
        <v>388.14900374250618</v>
      </c>
      <c r="K173" s="291">
        <f t="shared" si="19"/>
        <v>386.20825872379368</v>
      </c>
      <c r="L173" s="291">
        <f t="shared" si="19"/>
        <v>384.27721743017469</v>
      </c>
      <c r="M173" s="291">
        <f t="shared" si="19"/>
        <v>382.35583134302379</v>
      </c>
      <c r="N173" s="291">
        <f t="shared" si="19"/>
        <v>380.44405218630868</v>
      </c>
      <c r="O173" s="291">
        <f t="shared" si="19"/>
        <v>378.54183192537715</v>
      </c>
      <c r="P173" s="291">
        <f t="shared" si="19"/>
        <v>376.64912276575029</v>
      </c>
      <c r="Q173" s="291">
        <f t="shared" si="19"/>
        <v>374.76587715192153</v>
      </c>
      <c r="R173" s="291">
        <f t="shared" si="19"/>
        <v>372.89204776616191</v>
      </c>
      <c r="S173" s="291">
        <f t="shared" si="19"/>
        <v>371.02758752733109</v>
      </c>
      <c r="T173" s="291">
        <f t="shared" si="19"/>
        <v>369.17244958969445</v>
      </c>
      <c r="U173" s="291">
        <f t="shared" si="19"/>
        <v>367.32658734174601</v>
      </c>
      <c r="V173" s="291">
        <f t="shared" si="19"/>
        <v>365.48995440503728</v>
      </c>
      <c r="W173" s="291">
        <f t="shared" si="19"/>
        <v>363.66250463301208</v>
      </c>
      <c r="X173" s="291">
        <f t="shared" si="19"/>
        <v>361.84419210984703</v>
      </c>
      <c r="Y173" s="291">
        <f t="shared" si="19"/>
        <v>360.0349711492978</v>
      </c>
      <c r="Z173" s="291">
        <f t="shared" si="19"/>
        <v>358.23479629355131</v>
      </c>
      <c r="AA173" s="291">
        <f t="shared" si="19"/>
        <v>356.44362231208356</v>
      </c>
      <c r="AB173" s="291">
        <f t="shared" si="19"/>
        <v>354.66140420052312</v>
      </c>
      <c r="AC173" s="291">
        <f t="shared" si="19"/>
        <v>352.88809717952051</v>
      </c>
      <c r="AD173" s="291">
        <f t="shared" si="19"/>
        <v>351.12365669362293</v>
      </c>
      <c r="AE173" s="291">
        <f t="shared" si="19"/>
        <v>349.36803841015484</v>
      </c>
      <c r="AF173" s="291">
        <f t="shared" si="19"/>
        <v>347.62119821810404</v>
      </c>
      <c r="AG173" s="291">
        <f t="shared" si="19"/>
        <v>345.88309222701349</v>
      </c>
      <c r="AH173" s="291">
        <f t="shared" si="19"/>
        <v>344.1536767658784</v>
      </c>
      <c r="AI173" s="291">
        <f t="shared" si="19"/>
        <v>342.43290838204899</v>
      </c>
      <c r="AJ173" s="291">
        <f t="shared" si="19"/>
        <v>340.72074384013877</v>
      </c>
      <c r="AK173" s="291">
        <f t="shared" si="19"/>
        <v>339.01714012093805</v>
      </c>
      <c r="AL173" s="291">
        <f t="shared" si="19"/>
        <v>337.32205442033336</v>
      </c>
      <c r="AM173" s="291">
        <f t="shared" si="19"/>
        <v>335.63544414823167</v>
      </c>
      <c r="AN173" s="291">
        <f t="shared" si="19"/>
        <v>333.95726692749054</v>
      </c>
      <c r="AO173" s="291">
        <f t="shared" si="19"/>
        <v>332.28748059285306</v>
      </c>
      <c r="AP173" s="291">
        <f t="shared" si="19"/>
        <v>330.62604318988878</v>
      </c>
      <c r="AQ173" s="291">
        <f t="shared" si="19"/>
        <v>328.97291297393934</v>
      </c>
      <c r="AR173" s="291">
        <f t="shared" si="19"/>
        <v>327.32804840906965</v>
      </c>
      <c r="AS173" s="291">
        <f t="shared" si="19"/>
        <v>325.69140816702429</v>
      </c>
      <c r="AT173" s="291">
        <f t="shared" si="19"/>
        <v>324.06295112618915</v>
      </c>
      <c r="AU173" s="291">
        <f t="shared" si="19"/>
        <v>322.4426363705582</v>
      </c>
      <c r="AV173" s="291">
        <f t="shared" si="19"/>
        <v>320.83042318870542</v>
      </c>
      <c r="AW173" s="291">
        <f t="shared" si="19"/>
        <v>319.2262710727619</v>
      </c>
      <c r="AX173" s="291">
        <f t="shared" si="19"/>
        <v>317.63013971739809</v>
      </c>
      <c r="AY173" s="291">
        <f t="shared" si="19"/>
        <v>316.04198901881108</v>
      </c>
      <c r="AZ173" s="291">
        <f t="shared" si="19"/>
        <v>314.46177907371703</v>
      </c>
      <c r="BA173" s="291">
        <f t="shared" si="19"/>
        <v>312.88947017834846</v>
      </c>
    </row>
    <row r="174" spans="1:53" collapsed="1">
      <c r="A174" s="11" t="s">
        <v>221</v>
      </c>
      <c r="B174" s="8" t="s">
        <v>150</v>
      </c>
      <c r="C174" s="94" t="s">
        <v>96</v>
      </c>
      <c r="D174" s="285">
        <f>INDEX($C$175:$BA$176,MATCH($C$174,$C$175:$C$176,0),D1+1)</f>
        <v>200</v>
      </c>
      <c r="E174" s="285">
        <f>INDEX($C$175:$BA$176,MATCH($C$174,$C$175:$C$176,0),E1+1)</f>
        <v>199</v>
      </c>
      <c r="F174" s="285">
        <f>INDEX($C$175:$BA$176,MATCH($C$174,$C$175:$C$176,0),F1+1)</f>
        <v>198.005</v>
      </c>
      <c r="G174" s="285">
        <f>INDEX($C$175:$BA$176,MATCH($C$174,$C$175:$C$176,0),G1+1)</f>
        <v>197.01497499999999</v>
      </c>
      <c r="H174" s="285">
        <f>INDEX($C$175:$BA$176,MATCH($C$174,$C$175:$C$176,0),H1+1)</f>
        <v>196.02990012499998</v>
      </c>
      <c r="I174" s="285">
        <f>INDEX($C$175:$BA$176,MATCH($C$174,$C$175:$C$176,0),I1+1)</f>
        <v>195.04975062437498</v>
      </c>
      <c r="J174" s="285">
        <f>INDEX($C$175:$BA$176,MATCH($C$174,$C$175:$C$176,0),J1+1)</f>
        <v>194.07450187125309</v>
      </c>
      <c r="K174" s="285">
        <f>INDEX($C$175:$BA$176,MATCH($C$174,$C$175:$C$176,0),K1+1)</f>
        <v>193.10412936189684</v>
      </c>
      <c r="L174" s="285">
        <f>INDEX($C$175:$BA$176,MATCH($C$174,$C$175:$C$176,0),L1+1)</f>
        <v>192.13860871508734</v>
      </c>
      <c r="M174" s="285">
        <f>INDEX($C$175:$BA$176,MATCH($C$174,$C$175:$C$176,0),M1+1)</f>
        <v>191.1779156715119</v>
      </c>
      <c r="N174" s="285">
        <f>INDEX($C$175:$BA$176,MATCH($C$174,$C$175:$C$176,0),N1+1)</f>
        <v>190.22202609315434</v>
      </c>
      <c r="O174" s="285">
        <f>INDEX($C$175:$BA$176,MATCH($C$174,$C$175:$C$176,0),O1+1)</f>
        <v>189.27091596268858</v>
      </c>
      <c r="P174" s="285">
        <f>INDEX($C$175:$BA$176,MATCH($C$174,$C$175:$C$176,0),P1+1)</f>
        <v>188.32456138287515</v>
      </c>
      <c r="Q174" s="285">
        <f>INDEX($C$175:$BA$176,MATCH($C$174,$C$175:$C$176,0),Q1+1)</f>
        <v>187.38293857596076</v>
      </c>
      <c r="R174" s="285">
        <f>INDEX($C$175:$BA$176,MATCH($C$174,$C$175:$C$176,0),R1+1)</f>
        <v>186.44602388308095</v>
      </c>
      <c r="S174" s="285">
        <f>INDEX($C$175:$BA$176,MATCH($C$174,$C$175:$C$176,0),S1+1)</f>
        <v>185.51379376366555</v>
      </c>
      <c r="T174" s="285">
        <f>INDEX($C$175:$BA$176,MATCH($C$174,$C$175:$C$176,0),T1+1)</f>
        <v>184.58622479484723</v>
      </c>
      <c r="U174" s="285">
        <f>INDEX($C$175:$BA$176,MATCH($C$174,$C$175:$C$176,0),U1+1)</f>
        <v>183.663293670873</v>
      </c>
      <c r="V174" s="285">
        <f>INDEX($C$175:$BA$176,MATCH($C$174,$C$175:$C$176,0),V1+1)</f>
        <v>182.74497720251864</v>
      </c>
      <c r="W174" s="285">
        <f>INDEX($C$175:$BA$176,MATCH($C$174,$C$175:$C$176,0),W1+1)</f>
        <v>181.83125231650604</v>
      </c>
      <c r="X174" s="285">
        <f>INDEX($C$175:$BA$176,MATCH($C$174,$C$175:$C$176,0),X1+1)</f>
        <v>180.92209605492351</v>
      </c>
      <c r="Y174" s="285">
        <f>INDEX($C$175:$BA$176,MATCH($C$174,$C$175:$C$176,0),Y1+1)</f>
        <v>180.0174855746489</v>
      </c>
      <c r="Z174" s="285">
        <f>INDEX($C$175:$BA$176,MATCH($C$174,$C$175:$C$176,0),Z1+1)</f>
        <v>179.11739814677566</v>
      </c>
      <c r="AA174" s="285">
        <f>INDEX($C$175:$BA$176,MATCH($C$174,$C$175:$C$176,0),AA1+1)</f>
        <v>178.22181115604178</v>
      </c>
      <c r="AB174" s="285">
        <f>INDEX($C$175:$BA$176,MATCH($C$174,$C$175:$C$176,0),AB1+1)</f>
        <v>177.33070210026156</v>
      </c>
      <c r="AC174" s="285">
        <f>INDEX($C$175:$BA$176,MATCH($C$174,$C$175:$C$176,0),AC1+1)</f>
        <v>176.44404858976026</v>
      </c>
      <c r="AD174" s="285">
        <f>INDEX($C$175:$BA$176,MATCH($C$174,$C$175:$C$176,0),AD1+1)</f>
        <v>175.56182834681147</v>
      </c>
      <c r="AE174" s="285">
        <f>INDEX($C$175:$BA$176,MATCH($C$174,$C$175:$C$176,0),AE1+1)</f>
        <v>174.68401920507742</v>
      </c>
      <c r="AF174" s="285">
        <f>INDEX($C$175:$BA$176,MATCH($C$174,$C$175:$C$176,0),AF1+1)</f>
        <v>173.81059910905202</v>
      </c>
      <c r="AG174" s="285">
        <f>INDEX($C$175:$BA$176,MATCH($C$174,$C$175:$C$176,0),AG1+1)</f>
        <v>172.94154611350675</v>
      </c>
      <c r="AH174" s="285">
        <f>INDEX($C$175:$BA$176,MATCH($C$174,$C$175:$C$176,0),AH1+1)</f>
        <v>172.0768383829392</v>
      </c>
      <c r="AI174" s="285">
        <f>INDEX($C$175:$BA$176,MATCH($C$174,$C$175:$C$176,0),AI1+1)</f>
        <v>171.2164541910245</v>
      </c>
      <c r="AJ174" s="285">
        <f>INDEX($C$175:$BA$176,MATCH($C$174,$C$175:$C$176,0),AJ1+1)</f>
        <v>170.36037192006938</v>
      </c>
      <c r="AK174" s="285">
        <f>INDEX($C$175:$BA$176,MATCH($C$174,$C$175:$C$176,0),AK1+1)</f>
        <v>169.50857006046903</v>
      </c>
      <c r="AL174" s="285">
        <f>INDEX($C$175:$BA$176,MATCH($C$174,$C$175:$C$176,0),AL1+1)</f>
        <v>168.66102721016668</v>
      </c>
      <c r="AM174" s="285">
        <f>INDEX($C$175:$BA$176,MATCH($C$174,$C$175:$C$176,0),AM1+1)</f>
        <v>167.81772207411584</v>
      </c>
      <c r="AN174" s="285">
        <f>INDEX($C$175:$BA$176,MATCH($C$174,$C$175:$C$176,0),AN1+1)</f>
        <v>166.97863346374527</v>
      </c>
      <c r="AO174" s="285">
        <f>INDEX($C$175:$BA$176,MATCH($C$174,$C$175:$C$176,0),AO1+1)</f>
        <v>166.14374029642653</v>
      </c>
      <c r="AP174" s="285">
        <f>INDEX($C$175:$BA$176,MATCH($C$174,$C$175:$C$176,0),AP1+1)</f>
        <v>165.31302159494439</v>
      </c>
      <c r="AQ174" s="285">
        <f>INDEX($C$175:$BA$176,MATCH($C$174,$C$175:$C$176,0),AQ1+1)</f>
        <v>164.48645648696967</v>
      </c>
      <c r="AR174" s="285">
        <f>INDEX($C$175:$BA$176,MATCH($C$174,$C$175:$C$176,0),AR1+1)</f>
        <v>163.66402420453483</v>
      </c>
      <c r="AS174" s="285">
        <f>INDEX($C$175:$BA$176,MATCH($C$174,$C$175:$C$176,0),AS1+1)</f>
        <v>162.84570408351215</v>
      </c>
      <c r="AT174" s="285">
        <f>INDEX($C$175:$BA$176,MATCH($C$174,$C$175:$C$176,0),AT1+1)</f>
        <v>162.03147556309457</v>
      </c>
      <c r="AU174" s="285">
        <f>INDEX($C$175:$BA$176,MATCH($C$174,$C$175:$C$176,0),AU1+1)</f>
        <v>161.2213181852791</v>
      </c>
      <c r="AV174" s="285">
        <f>INDEX($C$175:$BA$176,MATCH($C$174,$C$175:$C$176,0),AV1+1)</f>
        <v>160.41521159435271</v>
      </c>
      <c r="AW174" s="285">
        <f>INDEX($C$175:$BA$176,MATCH($C$174,$C$175:$C$176,0),AW1+1)</f>
        <v>159.61313553638095</v>
      </c>
      <c r="AX174" s="285">
        <f>INDEX($C$175:$BA$176,MATCH($C$174,$C$175:$C$176,0),AX1+1)</f>
        <v>158.81506985869905</v>
      </c>
      <c r="AY174" s="285">
        <f>INDEX($C$175:$BA$176,MATCH($C$174,$C$175:$C$176,0),AY1+1)</f>
        <v>158.02099450940554</v>
      </c>
      <c r="AZ174" s="285">
        <f>INDEX($C$175:$BA$176,MATCH($C$174,$C$175:$C$176,0),AZ1+1)</f>
        <v>157.23088953685851</v>
      </c>
      <c r="BA174" s="285">
        <f>INDEX($C$175:$BA$176,MATCH($C$174,$C$175:$C$176,0),BA1+1)</f>
        <v>156.44473508917423</v>
      </c>
    </row>
    <row r="175" spans="1:53" hidden="1" outlineLevel="1">
      <c r="A175" s="11"/>
      <c r="B175" s="8"/>
      <c r="C175" s="11" t="s">
        <v>184</v>
      </c>
      <c r="D175" s="295" t="s">
        <v>166</v>
      </c>
      <c r="E175" s="295" t="s">
        <v>166</v>
      </c>
      <c r="F175" s="295" t="s">
        <v>166</v>
      </c>
      <c r="G175" s="295" t="s">
        <v>166</v>
      </c>
      <c r="H175" s="295" t="s">
        <v>166</v>
      </c>
      <c r="I175" s="295" t="s">
        <v>166</v>
      </c>
      <c r="J175" s="295" t="s">
        <v>166</v>
      </c>
      <c r="K175" s="295" t="s">
        <v>166</v>
      </c>
      <c r="L175" s="295" t="s">
        <v>166</v>
      </c>
      <c r="M175" s="295" t="s">
        <v>166</v>
      </c>
      <c r="N175" s="295" t="s">
        <v>166</v>
      </c>
      <c r="O175" s="295" t="s">
        <v>166</v>
      </c>
      <c r="P175" s="295" t="s">
        <v>166</v>
      </c>
      <c r="Q175" s="295" t="s">
        <v>166</v>
      </c>
      <c r="R175" s="295" t="s">
        <v>166</v>
      </c>
      <c r="S175" s="295" t="s">
        <v>166</v>
      </c>
      <c r="T175" s="295" t="s">
        <v>166</v>
      </c>
      <c r="U175" s="295" t="s">
        <v>166</v>
      </c>
      <c r="V175" s="295" t="s">
        <v>166</v>
      </c>
      <c r="W175" s="295" t="s">
        <v>166</v>
      </c>
      <c r="X175" s="295" t="s">
        <v>166</v>
      </c>
      <c r="Y175" s="295" t="s">
        <v>166</v>
      </c>
      <c r="Z175" s="295" t="s">
        <v>166</v>
      </c>
      <c r="AA175" s="295" t="s">
        <v>166</v>
      </c>
      <c r="AB175" s="295" t="s">
        <v>166</v>
      </c>
      <c r="AC175" s="295" t="s">
        <v>166</v>
      </c>
      <c r="AD175" s="295" t="s">
        <v>166</v>
      </c>
      <c r="AE175" s="295" t="s">
        <v>166</v>
      </c>
      <c r="AF175" s="295" t="s">
        <v>166</v>
      </c>
      <c r="AG175" s="295" t="s">
        <v>166</v>
      </c>
      <c r="AH175" s="295" t="s">
        <v>166</v>
      </c>
      <c r="AI175" s="295" t="s">
        <v>166</v>
      </c>
      <c r="AJ175" s="295" t="s">
        <v>166</v>
      </c>
      <c r="AK175" s="295" t="s">
        <v>166</v>
      </c>
      <c r="AL175" s="295" t="s">
        <v>166</v>
      </c>
      <c r="AM175" s="295" t="s">
        <v>166</v>
      </c>
      <c r="AN175" s="295" t="s">
        <v>166</v>
      </c>
      <c r="AO175" s="295" t="s">
        <v>166</v>
      </c>
      <c r="AP175" s="295" t="s">
        <v>166</v>
      </c>
      <c r="AQ175" s="295" t="s">
        <v>166</v>
      </c>
      <c r="AR175" s="295" t="s">
        <v>166</v>
      </c>
      <c r="AS175" s="295" t="s">
        <v>166</v>
      </c>
      <c r="AT175" s="295" t="s">
        <v>166</v>
      </c>
      <c r="AU175" s="295" t="s">
        <v>166</v>
      </c>
      <c r="AV175" s="295" t="s">
        <v>166</v>
      </c>
      <c r="AW175" s="295" t="s">
        <v>166</v>
      </c>
      <c r="AX175" s="295" t="s">
        <v>166</v>
      </c>
      <c r="AY175" s="295" t="s">
        <v>166</v>
      </c>
      <c r="AZ175" s="295" t="s">
        <v>166</v>
      </c>
      <c r="BA175" s="295" t="s">
        <v>166</v>
      </c>
    </row>
    <row r="176" spans="1:53" hidden="1" outlineLevel="1">
      <c r="A176" s="296"/>
      <c r="B176" s="116"/>
      <c r="C176" s="297" t="s">
        <v>96</v>
      </c>
      <c r="D176" s="291">
        <f>D156</f>
        <v>200</v>
      </c>
      <c r="E176" s="291">
        <f>D176*(1+$C$163)</f>
        <v>199</v>
      </c>
      <c r="F176" s="291">
        <f t="shared" ref="F176:BA176" si="20">E176*(1+$C$163)</f>
        <v>198.005</v>
      </c>
      <c r="G176" s="291">
        <f t="shared" si="20"/>
        <v>197.01497499999999</v>
      </c>
      <c r="H176" s="291">
        <f t="shared" si="20"/>
        <v>196.02990012499998</v>
      </c>
      <c r="I176" s="291">
        <f t="shared" si="20"/>
        <v>195.04975062437498</v>
      </c>
      <c r="J176" s="291">
        <f t="shared" si="20"/>
        <v>194.07450187125309</v>
      </c>
      <c r="K176" s="291">
        <f t="shared" si="20"/>
        <v>193.10412936189684</v>
      </c>
      <c r="L176" s="291">
        <f t="shared" si="20"/>
        <v>192.13860871508734</v>
      </c>
      <c r="M176" s="291">
        <f t="shared" si="20"/>
        <v>191.1779156715119</v>
      </c>
      <c r="N176" s="291">
        <f t="shared" si="20"/>
        <v>190.22202609315434</v>
      </c>
      <c r="O176" s="291">
        <f t="shared" si="20"/>
        <v>189.27091596268858</v>
      </c>
      <c r="P176" s="291">
        <f t="shared" si="20"/>
        <v>188.32456138287515</v>
      </c>
      <c r="Q176" s="291">
        <f t="shared" si="20"/>
        <v>187.38293857596076</v>
      </c>
      <c r="R176" s="291">
        <f t="shared" si="20"/>
        <v>186.44602388308095</v>
      </c>
      <c r="S176" s="291">
        <f t="shared" si="20"/>
        <v>185.51379376366555</v>
      </c>
      <c r="T176" s="291">
        <f t="shared" si="20"/>
        <v>184.58622479484723</v>
      </c>
      <c r="U176" s="291">
        <f t="shared" si="20"/>
        <v>183.663293670873</v>
      </c>
      <c r="V176" s="291">
        <f t="shared" si="20"/>
        <v>182.74497720251864</v>
      </c>
      <c r="W176" s="291">
        <f t="shared" si="20"/>
        <v>181.83125231650604</v>
      </c>
      <c r="X176" s="291">
        <f t="shared" si="20"/>
        <v>180.92209605492351</v>
      </c>
      <c r="Y176" s="291">
        <f t="shared" si="20"/>
        <v>180.0174855746489</v>
      </c>
      <c r="Z176" s="291">
        <f t="shared" si="20"/>
        <v>179.11739814677566</v>
      </c>
      <c r="AA176" s="291">
        <f t="shared" si="20"/>
        <v>178.22181115604178</v>
      </c>
      <c r="AB176" s="291">
        <f t="shared" si="20"/>
        <v>177.33070210026156</v>
      </c>
      <c r="AC176" s="291">
        <f t="shared" si="20"/>
        <v>176.44404858976026</v>
      </c>
      <c r="AD176" s="291">
        <f t="shared" si="20"/>
        <v>175.56182834681147</v>
      </c>
      <c r="AE176" s="291">
        <f t="shared" si="20"/>
        <v>174.68401920507742</v>
      </c>
      <c r="AF176" s="291">
        <f t="shared" si="20"/>
        <v>173.81059910905202</v>
      </c>
      <c r="AG176" s="291">
        <f t="shared" si="20"/>
        <v>172.94154611350675</v>
      </c>
      <c r="AH176" s="291">
        <f t="shared" si="20"/>
        <v>172.0768383829392</v>
      </c>
      <c r="AI176" s="291">
        <f t="shared" si="20"/>
        <v>171.2164541910245</v>
      </c>
      <c r="AJ176" s="291">
        <f t="shared" si="20"/>
        <v>170.36037192006938</v>
      </c>
      <c r="AK176" s="291">
        <f t="shared" si="20"/>
        <v>169.50857006046903</v>
      </c>
      <c r="AL176" s="291">
        <f t="shared" si="20"/>
        <v>168.66102721016668</v>
      </c>
      <c r="AM176" s="291">
        <f t="shared" si="20"/>
        <v>167.81772207411584</v>
      </c>
      <c r="AN176" s="291">
        <f t="shared" si="20"/>
        <v>166.97863346374527</v>
      </c>
      <c r="AO176" s="291">
        <f t="shared" si="20"/>
        <v>166.14374029642653</v>
      </c>
      <c r="AP176" s="291">
        <f t="shared" si="20"/>
        <v>165.31302159494439</v>
      </c>
      <c r="AQ176" s="291">
        <f t="shared" si="20"/>
        <v>164.48645648696967</v>
      </c>
      <c r="AR176" s="291">
        <f t="shared" si="20"/>
        <v>163.66402420453483</v>
      </c>
      <c r="AS176" s="291">
        <f t="shared" si="20"/>
        <v>162.84570408351215</v>
      </c>
      <c r="AT176" s="291">
        <f t="shared" si="20"/>
        <v>162.03147556309457</v>
      </c>
      <c r="AU176" s="291">
        <f t="shared" si="20"/>
        <v>161.2213181852791</v>
      </c>
      <c r="AV176" s="291">
        <f t="shared" si="20"/>
        <v>160.41521159435271</v>
      </c>
      <c r="AW176" s="291">
        <f t="shared" si="20"/>
        <v>159.61313553638095</v>
      </c>
      <c r="AX176" s="291">
        <f t="shared" si="20"/>
        <v>158.81506985869905</v>
      </c>
      <c r="AY176" s="291">
        <f t="shared" si="20"/>
        <v>158.02099450940554</v>
      </c>
      <c r="AZ176" s="291">
        <f t="shared" si="20"/>
        <v>157.23088953685851</v>
      </c>
      <c r="BA176" s="291">
        <f t="shared" si="20"/>
        <v>156.44473508917423</v>
      </c>
    </row>
    <row r="177" spans="1:53" collapsed="1">
      <c r="A177" s="73"/>
      <c r="B177" s="288"/>
      <c r="C177" s="288"/>
      <c r="D177" s="293"/>
      <c r="E177" s="292"/>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81"/>
      <c r="AZ177" s="81"/>
      <c r="BA177" s="81"/>
    </row>
    <row r="178" spans="1:53">
      <c r="A178" s="11" t="s">
        <v>205</v>
      </c>
      <c r="B178" s="28" t="s">
        <v>151</v>
      </c>
      <c r="C178" s="94" t="s">
        <v>101</v>
      </c>
      <c r="D178" s="298">
        <f t="shared" ref="D178:AI178" si="21">INDEX($C$179:$BA$180,MATCH($C$178,$C$179:$C$180,0),D1+1)</f>
        <v>9.9999999999998979E-3</v>
      </c>
      <c r="E178" s="298">
        <f t="shared" si="21"/>
        <v>2.9999999999999916E-2</v>
      </c>
      <c r="F178" s="298">
        <f t="shared" si="21"/>
        <v>4.9999999999999933E-2</v>
      </c>
      <c r="G178" s="298">
        <f t="shared" si="21"/>
        <v>7.0000000000000062E-2</v>
      </c>
      <c r="H178" s="298">
        <f t="shared" si="21"/>
        <v>8.9999999999999969E-2</v>
      </c>
      <c r="I178" s="298">
        <f t="shared" si="21"/>
        <v>0.10999999999999999</v>
      </c>
      <c r="J178" s="298">
        <f t="shared" si="21"/>
        <v>0.12999999999999989</v>
      </c>
      <c r="K178" s="298">
        <f t="shared" si="21"/>
        <v>0.1399999999999999</v>
      </c>
      <c r="L178" s="298">
        <f t="shared" si="21"/>
        <v>0.1399999999999999</v>
      </c>
      <c r="M178" s="298">
        <f t="shared" si="21"/>
        <v>0.1399999999999999</v>
      </c>
      <c r="N178" s="298">
        <f t="shared" si="21"/>
        <v>0.14000000000000001</v>
      </c>
      <c r="O178" s="298">
        <f t="shared" si="21"/>
        <v>0.14000000000000001</v>
      </c>
      <c r="P178" s="298">
        <f t="shared" si="21"/>
        <v>0.1399999999999999</v>
      </c>
      <c r="Q178" s="298">
        <f t="shared" si="21"/>
        <v>0.1399999999999999</v>
      </c>
      <c r="R178" s="298">
        <f t="shared" si="21"/>
        <v>0.1399999999999999</v>
      </c>
      <c r="S178" s="298">
        <f t="shared" si="21"/>
        <v>0.1399999999999999</v>
      </c>
      <c r="T178" s="298">
        <f t="shared" si="21"/>
        <v>0.1399999999999999</v>
      </c>
      <c r="U178" s="298">
        <f t="shared" si="21"/>
        <v>0.1399999999999999</v>
      </c>
      <c r="V178" s="298">
        <f t="shared" si="21"/>
        <v>0.1399999999999999</v>
      </c>
      <c r="W178" s="298">
        <f t="shared" si="21"/>
        <v>0.1399999999999999</v>
      </c>
      <c r="X178" s="298">
        <f t="shared" si="21"/>
        <v>0.1399999999999999</v>
      </c>
      <c r="Y178" s="298">
        <f t="shared" si="21"/>
        <v>0.1399999999999999</v>
      </c>
      <c r="Z178" s="298">
        <f t="shared" si="21"/>
        <v>0.1399999999999999</v>
      </c>
      <c r="AA178" s="298">
        <f t="shared" si="21"/>
        <v>0.1399999999999999</v>
      </c>
      <c r="AB178" s="298">
        <f t="shared" si="21"/>
        <v>0.1399999999999999</v>
      </c>
      <c r="AC178" s="298">
        <f t="shared" si="21"/>
        <v>0.1399999999999999</v>
      </c>
      <c r="AD178" s="298">
        <f t="shared" si="21"/>
        <v>0.1399999999999999</v>
      </c>
      <c r="AE178" s="298">
        <f t="shared" si="21"/>
        <v>0.1399999999999999</v>
      </c>
      <c r="AF178" s="298">
        <f t="shared" si="21"/>
        <v>0.1399999999999999</v>
      </c>
      <c r="AG178" s="298">
        <f t="shared" si="21"/>
        <v>0.1399999999999999</v>
      </c>
      <c r="AH178" s="298">
        <f t="shared" si="21"/>
        <v>0.1399999999999999</v>
      </c>
      <c r="AI178" s="298">
        <f t="shared" si="21"/>
        <v>0.1399999999999999</v>
      </c>
      <c r="AJ178" s="298">
        <f t="shared" ref="AJ178:BA178" si="22">INDEX($C$179:$BA$180,MATCH($C$178,$C$179:$C$180,0),AJ1+1)</f>
        <v>0.1399999999999999</v>
      </c>
      <c r="AK178" s="298">
        <f t="shared" si="22"/>
        <v>0.1399999999999999</v>
      </c>
      <c r="AL178" s="298">
        <f t="shared" si="22"/>
        <v>0.1399999999999999</v>
      </c>
      <c r="AM178" s="298">
        <f t="shared" si="22"/>
        <v>0.1399999999999999</v>
      </c>
      <c r="AN178" s="298">
        <f t="shared" si="22"/>
        <v>0.1399999999999999</v>
      </c>
      <c r="AO178" s="298">
        <f t="shared" si="22"/>
        <v>0.1399999999999999</v>
      </c>
      <c r="AP178" s="298">
        <f t="shared" si="22"/>
        <v>0.1399999999999999</v>
      </c>
      <c r="AQ178" s="298">
        <f t="shared" si="22"/>
        <v>0.1399999999999999</v>
      </c>
      <c r="AR178" s="298">
        <f t="shared" si="22"/>
        <v>0.1399999999999999</v>
      </c>
      <c r="AS178" s="298">
        <f t="shared" si="22"/>
        <v>0.1399999999999999</v>
      </c>
      <c r="AT178" s="298">
        <f t="shared" si="22"/>
        <v>0.1399999999999999</v>
      </c>
      <c r="AU178" s="298">
        <f t="shared" si="22"/>
        <v>0.1399999999999999</v>
      </c>
      <c r="AV178" s="298">
        <f t="shared" si="22"/>
        <v>0.1399999999999999</v>
      </c>
      <c r="AW178" s="298">
        <f t="shared" si="22"/>
        <v>0.1399999999999999</v>
      </c>
      <c r="AX178" s="298">
        <f t="shared" si="22"/>
        <v>0.1399999999999999</v>
      </c>
      <c r="AY178" s="298">
        <f t="shared" si="22"/>
        <v>0.1399999999999999</v>
      </c>
      <c r="AZ178" s="298">
        <f t="shared" si="22"/>
        <v>0.1399999999999999</v>
      </c>
      <c r="BA178" s="298">
        <f t="shared" si="22"/>
        <v>0.1399999999999999</v>
      </c>
    </row>
    <row r="179" spans="1:53" hidden="1" outlineLevel="1">
      <c r="A179" s="11"/>
      <c r="B179" s="289"/>
      <c r="C179" s="299" t="s">
        <v>184</v>
      </c>
      <c r="D179" s="295" t="s">
        <v>166</v>
      </c>
      <c r="E179" s="295" t="s">
        <v>166</v>
      </c>
      <c r="F179" s="295" t="s">
        <v>166</v>
      </c>
      <c r="G179" s="295" t="s">
        <v>166</v>
      </c>
      <c r="H179" s="295" t="s">
        <v>166</v>
      </c>
      <c r="I179" s="295" t="s">
        <v>166</v>
      </c>
      <c r="J179" s="295" t="s">
        <v>166</v>
      </c>
      <c r="K179" s="295" t="s">
        <v>166</v>
      </c>
      <c r="L179" s="295" t="s">
        <v>166</v>
      </c>
      <c r="M179" s="295" t="s">
        <v>166</v>
      </c>
      <c r="N179" s="295" t="s">
        <v>166</v>
      </c>
      <c r="O179" s="295" t="s">
        <v>166</v>
      </c>
      <c r="P179" s="295" t="s">
        <v>166</v>
      </c>
      <c r="Q179" s="295" t="s">
        <v>166</v>
      </c>
      <c r="R179" s="295" t="s">
        <v>166</v>
      </c>
      <c r="S179" s="295" t="s">
        <v>166</v>
      </c>
      <c r="T179" s="295" t="s">
        <v>166</v>
      </c>
      <c r="U179" s="295" t="s">
        <v>166</v>
      </c>
      <c r="V179" s="295" t="s">
        <v>166</v>
      </c>
      <c r="W179" s="295" t="s">
        <v>166</v>
      </c>
      <c r="X179" s="295" t="s">
        <v>166</v>
      </c>
      <c r="Y179" s="295" t="s">
        <v>166</v>
      </c>
      <c r="Z179" s="295" t="s">
        <v>166</v>
      </c>
      <c r="AA179" s="295" t="s">
        <v>166</v>
      </c>
      <c r="AB179" s="295" t="s">
        <v>166</v>
      </c>
      <c r="AC179" s="295" t="s">
        <v>166</v>
      </c>
      <c r="AD179" s="295" t="s">
        <v>166</v>
      </c>
      <c r="AE179" s="295" t="s">
        <v>166</v>
      </c>
      <c r="AF179" s="295" t="s">
        <v>166</v>
      </c>
      <c r="AG179" s="295" t="s">
        <v>166</v>
      </c>
      <c r="AH179" s="295" t="s">
        <v>166</v>
      </c>
      <c r="AI179" s="295" t="s">
        <v>166</v>
      </c>
      <c r="AJ179" s="295" t="s">
        <v>166</v>
      </c>
      <c r="AK179" s="295" t="s">
        <v>166</v>
      </c>
      <c r="AL179" s="295" t="s">
        <v>166</v>
      </c>
      <c r="AM179" s="295" t="s">
        <v>166</v>
      </c>
      <c r="AN179" s="295" t="s">
        <v>166</v>
      </c>
      <c r="AO179" s="295" t="s">
        <v>166</v>
      </c>
      <c r="AP179" s="295" t="s">
        <v>166</v>
      </c>
      <c r="AQ179" s="295" t="s">
        <v>166</v>
      </c>
      <c r="AR179" s="295" t="s">
        <v>166</v>
      </c>
      <c r="AS179" s="295" t="s">
        <v>166</v>
      </c>
      <c r="AT179" s="295" t="s">
        <v>166</v>
      </c>
      <c r="AU179" s="295" t="s">
        <v>166</v>
      </c>
      <c r="AV179" s="295" t="s">
        <v>166</v>
      </c>
      <c r="AW179" s="295" t="s">
        <v>166</v>
      </c>
      <c r="AX179" s="295" t="s">
        <v>166</v>
      </c>
      <c r="AY179" s="295" t="s">
        <v>166</v>
      </c>
      <c r="AZ179" s="295" t="s">
        <v>166</v>
      </c>
      <c r="BA179" s="295" t="s">
        <v>166</v>
      </c>
    </row>
    <row r="180" spans="1:53" hidden="1" outlineLevel="1">
      <c r="A180" s="296"/>
      <c r="B180" s="116"/>
      <c r="C180" s="300" t="s">
        <v>101</v>
      </c>
      <c r="D180" s="117">
        <v>9.9999999999998979E-3</v>
      </c>
      <c r="E180" s="117">
        <v>2.9999999999999916E-2</v>
      </c>
      <c r="F180" s="117">
        <v>4.9999999999999933E-2</v>
      </c>
      <c r="G180" s="117">
        <v>7.0000000000000062E-2</v>
      </c>
      <c r="H180" s="117">
        <v>8.9999999999999969E-2</v>
      </c>
      <c r="I180" s="117">
        <v>0.10999999999999999</v>
      </c>
      <c r="J180" s="117">
        <v>0.12999999999999989</v>
      </c>
      <c r="K180" s="117">
        <v>0.1399999999999999</v>
      </c>
      <c r="L180" s="117">
        <v>0.1399999999999999</v>
      </c>
      <c r="M180" s="117">
        <v>0.1399999999999999</v>
      </c>
      <c r="N180" s="117">
        <v>0.14000000000000001</v>
      </c>
      <c r="O180" s="117">
        <v>0.14000000000000001</v>
      </c>
      <c r="P180" s="117">
        <v>0.1399999999999999</v>
      </c>
      <c r="Q180" s="117">
        <v>0.1399999999999999</v>
      </c>
      <c r="R180" s="117">
        <v>0.1399999999999999</v>
      </c>
      <c r="S180" s="117">
        <v>0.1399999999999999</v>
      </c>
      <c r="T180" s="117">
        <v>0.1399999999999999</v>
      </c>
      <c r="U180" s="117">
        <v>0.1399999999999999</v>
      </c>
      <c r="V180" s="117">
        <v>0.1399999999999999</v>
      </c>
      <c r="W180" s="117">
        <v>0.1399999999999999</v>
      </c>
      <c r="X180" s="117">
        <v>0.1399999999999999</v>
      </c>
      <c r="Y180" s="117">
        <v>0.1399999999999999</v>
      </c>
      <c r="Z180" s="117">
        <v>0.1399999999999999</v>
      </c>
      <c r="AA180" s="117">
        <v>0.1399999999999999</v>
      </c>
      <c r="AB180" s="117">
        <v>0.1399999999999999</v>
      </c>
      <c r="AC180" s="117">
        <v>0.1399999999999999</v>
      </c>
      <c r="AD180" s="117">
        <v>0.1399999999999999</v>
      </c>
      <c r="AE180" s="117">
        <v>0.1399999999999999</v>
      </c>
      <c r="AF180" s="117">
        <v>0.1399999999999999</v>
      </c>
      <c r="AG180" s="117">
        <v>0.1399999999999999</v>
      </c>
      <c r="AH180" s="117">
        <v>0.1399999999999999</v>
      </c>
      <c r="AI180" s="117">
        <v>0.1399999999999999</v>
      </c>
      <c r="AJ180" s="117">
        <v>0.1399999999999999</v>
      </c>
      <c r="AK180" s="117">
        <v>0.1399999999999999</v>
      </c>
      <c r="AL180" s="117">
        <v>0.1399999999999999</v>
      </c>
      <c r="AM180" s="117">
        <v>0.1399999999999999</v>
      </c>
      <c r="AN180" s="117">
        <v>0.1399999999999999</v>
      </c>
      <c r="AO180" s="117">
        <v>0.1399999999999999</v>
      </c>
      <c r="AP180" s="117">
        <v>0.1399999999999999</v>
      </c>
      <c r="AQ180" s="117">
        <v>0.1399999999999999</v>
      </c>
      <c r="AR180" s="117">
        <v>0.1399999999999999</v>
      </c>
      <c r="AS180" s="117">
        <v>0.1399999999999999</v>
      </c>
      <c r="AT180" s="117">
        <v>0.1399999999999999</v>
      </c>
      <c r="AU180" s="117">
        <v>0.1399999999999999</v>
      </c>
      <c r="AV180" s="117">
        <v>0.1399999999999999</v>
      </c>
      <c r="AW180" s="117">
        <v>0.1399999999999999</v>
      </c>
      <c r="AX180" s="117">
        <v>0.1399999999999999</v>
      </c>
      <c r="AY180" s="117">
        <v>0.1399999999999999</v>
      </c>
      <c r="AZ180" s="117">
        <v>0.1399999999999999</v>
      </c>
      <c r="BA180" s="117">
        <v>0.1399999999999999</v>
      </c>
    </row>
    <row r="181" spans="1:53" collapsed="1">
      <c r="A181" s="11" t="s">
        <v>206</v>
      </c>
      <c r="B181" s="28" t="s">
        <v>151</v>
      </c>
      <c r="C181" s="94" t="s">
        <v>101</v>
      </c>
      <c r="D181" s="298">
        <f t="shared" ref="D181:AI181" si="23">INDEX($C$182:$BA$183,MATCH($C$181,$C$182:$C$183,0),D1+1)</f>
        <v>0.02</v>
      </c>
      <c r="E181" s="298">
        <f t="shared" si="23"/>
        <v>0.04</v>
      </c>
      <c r="F181" s="298">
        <f t="shared" si="23"/>
        <v>0.06</v>
      </c>
      <c r="G181" s="298">
        <f t="shared" si="23"/>
        <v>0.08</v>
      </c>
      <c r="H181" s="298">
        <f t="shared" si="23"/>
        <v>0.1</v>
      </c>
      <c r="I181" s="298">
        <f t="shared" si="23"/>
        <v>0.12</v>
      </c>
      <c r="J181" s="298">
        <f t="shared" si="23"/>
        <v>0.14000000000000001</v>
      </c>
      <c r="K181" s="298">
        <f t="shared" si="23"/>
        <v>0.15</v>
      </c>
      <c r="L181" s="298">
        <f t="shared" si="23"/>
        <v>0.15</v>
      </c>
      <c r="M181" s="298">
        <f t="shared" si="23"/>
        <v>0.15</v>
      </c>
      <c r="N181" s="298">
        <f t="shared" si="23"/>
        <v>0.15</v>
      </c>
      <c r="O181" s="298">
        <f t="shared" si="23"/>
        <v>0.15</v>
      </c>
      <c r="P181" s="298">
        <f t="shared" si="23"/>
        <v>0.15</v>
      </c>
      <c r="Q181" s="298">
        <f t="shared" si="23"/>
        <v>0.15</v>
      </c>
      <c r="R181" s="298">
        <f t="shared" si="23"/>
        <v>0.15</v>
      </c>
      <c r="S181" s="298">
        <f t="shared" si="23"/>
        <v>0.15</v>
      </c>
      <c r="T181" s="298">
        <f t="shared" si="23"/>
        <v>0.15</v>
      </c>
      <c r="U181" s="298">
        <f t="shared" si="23"/>
        <v>0.15</v>
      </c>
      <c r="V181" s="298">
        <f t="shared" si="23"/>
        <v>0.15</v>
      </c>
      <c r="W181" s="298">
        <f t="shared" si="23"/>
        <v>0.15</v>
      </c>
      <c r="X181" s="298">
        <f t="shared" si="23"/>
        <v>0.15</v>
      </c>
      <c r="Y181" s="298">
        <f t="shared" si="23"/>
        <v>0.15</v>
      </c>
      <c r="Z181" s="298">
        <f t="shared" si="23"/>
        <v>0.15</v>
      </c>
      <c r="AA181" s="298">
        <f t="shared" si="23"/>
        <v>0.15</v>
      </c>
      <c r="AB181" s="298">
        <f t="shared" si="23"/>
        <v>0.15</v>
      </c>
      <c r="AC181" s="298">
        <f t="shared" si="23"/>
        <v>0.15</v>
      </c>
      <c r="AD181" s="298">
        <f t="shared" si="23"/>
        <v>0.15</v>
      </c>
      <c r="AE181" s="298">
        <f t="shared" si="23"/>
        <v>0.15</v>
      </c>
      <c r="AF181" s="298">
        <f t="shared" si="23"/>
        <v>0.15</v>
      </c>
      <c r="AG181" s="298">
        <f t="shared" si="23"/>
        <v>0.15</v>
      </c>
      <c r="AH181" s="298">
        <f t="shared" si="23"/>
        <v>0.15</v>
      </c>
      <c r="AI181" s="298">
        <f t="shared" si="23"/>
        <v>0.15</v>
      </c>
      <c r="AJ181" s="298">
        <f t="shared" ref="AJ181:BA181" si="24">INDEX($C$182:$BA$183,MATCH($C$181,$C$182:$C$183,0),AJ1+1)</f>
        <v>0.15</v>
      </c>
      <c r="AK181" s="298">
        <f t="shared" si="24"/>
        <v>0.15</v>
      </c>
      <c r="AL181" s="298">
        <f t="shared" si="24"/>
        <v>0.15</v>
      </c>
      <c r="AM181" s="298">
        <f t="shared" si="24"/>
        <v>0.15</v>
      </c>
      <c r="AN181" s="298">
        <f t="shared" si="24"/>
        <v>0.15</v>
      </c>
      <c r="AO181" s="298">
        <f t="shared" si="24"/>
        <v>0.15</v>
      </c>
      <c r="AP181" s="298">
        <f t="shared" si="24"/>
        <v>0.15</v>
      </c>
      <c r="AQ181" s="298">
        <f t="shared" si="24"/>
        <v>0.15</v>
      </c>
      <c r="AR181" s="298">
        <f t="shared" si="24"/>
        <v>0.15</v>
      </c>
      <c r="AS181" s="298">
        <f t="shared" si="24"/>
        <v>0.15</v>
      </c>
      <c r="AT181" s="298">
        <f t="shared" si="24"/>
        <v>0.15</v>
      </c>
      <c r="AU181" s="298">
        <f t="shared" si="24"/>
        <v>0.15</v>
      </c>
      <c r="AV181" s="298">
        <f t="shared" si="24"/>
        <v>0.15</v>
      </c>
      <c r="AW181" s="298">
        <f t="shared" si="24"/>
        <v>0.15</v>
      </c>
      <c r="AX181" s="298">
        <f t="shared" si="24"/>
        <v>0.15</v>
      </c>
      <c r="AY181" s="298">
        <f t="shared" si="24"/>
        <v>0.15</v>
      </c>
      <c r="AZ181" s="298">
        <f t="shared" si="24"/>
        <v>0.15</v>
      </c>
      <c r="BA181" s="298">
        <f t="shared" si="24"/>
        <v>0.15</v>
      </c>
    </row>
    <row r="182" spans="1:53" hidden="1" outlineLevel="1">
      <c r="A182" s="11"/>
      <c r="B182" s="289"/>
      <c r="C182" s="299" t="s">
        <v>184</v>
      </c>
      <c r="D182" s="295" t="s">
        <v>166</v>
      </c>
      <c r="E182" s="295" t="s">
        <v>166</v>
      </c>
      <c r="F182" s="295" t="s">
        <v>166</v>
      </c>
      <c r="G182" s="295" t="s">
        <v>166</v>
      </c>
      <c r="H182" s="295" t="s">
        <v>166</v>
      </c>
      <c r="I182" s="295" t="s">
        <v>166</v>
      </c>
      <c r="J182" s="295" t="s">
        <v>166</v>
      </c>
      <c r="K182" s="295" t="s">
        <v>166</v>
      </c>
      <c r="L182" s="295" t="s">
        <v>166</v>
      </c>
      <c r="M182" s="295" t="s">
        <v>166</v>
      </c>
      <c r="N182" s="295" t="s">
        <v>166</v>
      </c>
      <c r="O182" s="295" t="s">
        <v>166</v>
      </c>
      <c r="P182" s="295" t="s">
        <v>166</v>
      </c>
      <c r="Q182" s="295" t="s">
        <v>166</v>
      </c>
      <c r="R182" s="295" t="s">
        <v>166</v>
      </c>
      <c r="S182" s="295" t="s">
        <v>166</v>
      </c>
      <c r="T182" s="295" t="s">
        <v>166</v>
      </c>
      <c r="U182" s="295" t="s">
        <v>166</v>
      </c>
      <c r="V182" s="295" t="s">
        <v>166</v>
      </c>
      <c r="W182" s="295" t="s">
        <v>166</v>
      </c>
      <c r="X182" s="295" t="s">
        <v>166</v>
      </c>
      <c r="Y182" s="295" t="s">
        <v>166</v>
      </c>
      <c r="Z182" s="295" t="s">
        <v>166</v>
      </c>
      <c r="AA182" s="295" t="s">
        <v>166</v>
      </c>
      <c r="AB182" s="295" t="s">
        <v>166</v>
      </c>
      <c r="AC182" s="295" t="s">
        <v>166</v>
      </c>
      <c r="AD182" s="295" t="s">
        <v>166</v>
      </c>
      <c r="AE182" s="295" t="s">
        <v>166</v>
      </c>
      <c r="AF182" s="295" t="s">
        <v>166</v>
      </c>
      <c r="AG182" s="295" t="s">
        <v>166</v>
      </c>
      <c r="AH182" s="295" t="s">
        <v>166</v>
      </c>
      <c r="AI182" s="295" t="s">
        <v>166</v>
      </c>
      <c r="AJ182" s="295" t="s">
        <v>166</v>
      </c>
      <c r="AK182" s="295" t="s">
        <v>166</v>
      </c>
      <c r="AL182" s="295" t="s">
        <v>166</v>
      </c>
      <c r="AM182" s="295" t="s">
        <v>166</v>
      </c>
      <c r="AN182" s="295" t="s">
        <v>166</v>
      </c>
      <c r="AO182" s="295" t="s">
        <v>166</v>
      </c>
      <c r="AP182" s="295" t="s">
        <v>166</v>
      </c>
      <c r="AQ182" s="295" t="s">
        <v>166</v>
      </c>
      <c r="AR182" s="295" t="s">
        <v>166</v>
      </c>
      <c r="AS182" s="295" t="s">
        <v>166</v>
      </c>
      <c r="AT182" s="295" t="s">
        <v>166</v>
      </c>
      <c r="AU182" s="295" t="s">
        <v>166</v>
      </c>
      <c r="AV182" s="295" t="s">
        <v>166</v>
      </c>
      <c r="AW182" s="295" t="s">
        <v>166</v>
      </c>
      <c r="AX182" s="295" t="s">
        <v>166</v>
      </c>
      <c r="AY182" s="295" t="s">
        <v>166</v>
      </c>
      <c r="AZ182" s="295" t="s">
        <v>166</v>
      </c>
      <c r="BA182" s="295" t="s">
        <v>166</v>
      </c>
    </row>
    <row r="183" spans="1:53" hidden="1" outlineLevel="1">
      <c r="A183" s="296"/>
      <c r="B183" s="116"/>
      <c r="C183" s="300" t="s">
        <v>101</v>
      </c>
      <c r="D183" s="117">
        <v>0.02</v>
      </c>
      <c r="E183" s="117">
        <v>0.04</v>
      </c>
      <c r="F183" s="117">
        <v>0.06</v>
      </c>
      <c r="G183" s="117">
        <v>0.08</v>
      </c>
      <c r="H183" s="117">
        <v>0.1</v>
      </c>
      <c r="I183" s="117">
        <v>0.12</v>
      </c>
      <c r="J183" s="117">
        <v>0.14000000000000001</v>
      </c>
      <c r="K183" s="117">
        <v>0.15</v>
      </c>
      <c r="L183" s="117">
        <v>0.15</v>
      </c>
      <c r="M183" s="117">
        <v>0.15</v>
      </c>
      <c r="N183" s="117">
        <v>0.15</v>
      </c>
      <c r="O183" s="117">
        <v>0.15</v>
      </c>
      <c r="P183" s="117">
        <v>0.15</v>
      </c>
      <c r="Q183" s="117">
        <v>0.15</v>
      </c>
      <c r="R183" s="117">
        <v>0.15</v>
      </c>
      <c r="S183" s="117">
        <v>0.15</v>
      </c>
      <c r="T183" s="117">
        <v>0.15</v>
      </c>
      <c r="U183" s="117">
        <v>0.15</v>
      </c>
      <c r="V183" s="117">
        <v>0.15</v>
      </c>
      <c r="W183" s="117">
        <v>0.15</v>
      </c>
      <c r="X183" s="117">
        <v>0.15</v>
      </c>
      <c r="Y183" s="117">
        <v>0.15</v>
      </c>
      <c r="Z183" s="117">
        <v>0.15</v>
      </c>
      <c r="AA183" s="117">
        <v>0.15</v>
      </c>
      <c r="AB183" s="117">
        <v>0.15</v>
      </c>
      <c r="AC183" s="117">
        <v>0.15</v>
      </c>
      <c r="AD183" s="117">
        <v>0.15</v>
      </c>
      <c r="AE183" s="117">
        <v>0.15</v>
      </c>
      <c r="AF183" s="117">
        <v>0.15</v>
      </c>
      <c r="AG183" s="117">
        <v>0.15</v>
      </c>
      <c r="AH183" s="117">
        <v>0.15</v>
      </c>
      <c r="AI183" s="117">
        <v>0.15</v>
      </c>
      <c r="AJ183" s="117">
        <v>0.15</v>
      </c>
      <c r="AK183" s="117">
        <v>0.15</v>
      </c>
      <c r="AL183" s="117">
        <v>0.15</v>
      </c>
      <c r="AM183" s="117">
        <v>0.15</v>
      </c>
      <c r="AN183" s="117">
        <v>0.15</v>
      </c>
      <c r="AO183" s="117">
        <v>0.15</v>
      </c>
      <c r="AP183" s="117">
        <v>0.15</v>
      </c>
      <c r="AQ183" s="117">
        <v>0.15</v>
      </c>
      <c r="AR183" s="117">
        <v>0.15</v>
      </c>
      <c r="AS183" s="117">
        <v>0.15</v>
      </c>
      <c r="AT183" s="117">
        <v>0.15</v>
      </c>
      <c r="AU183" s="117">
        <v>0.15</v>
      </c>
      <c r="AV183" s="117">
        <v>0.15</v>
      </c>
      <c r="AW183" s="117">
        <v>0.15</v>
      </c>
      <c r="AX183" s="117">
        <v>0.15</v>
      </c>
      <c r="AY183" s="117">
        <v>0.15</v>
      </c>
      <c r="AZ183" s="117">
        <v>0.15</v>
      </c>
      <c r="BA183" s="117">
        <v>0.15</v>
      </c>
    </row>
    <row r="184" spans="1:53" collapsed="1">
      <c r="A184" s="11" t="s">
        <v>207</v>
      </c>
      <c r="B184" s="28" t="s">
        <v>151</v>
      </c>
      <c r="C184" s="94" t="s">
        <v>101</v>
      </c>
      <c r="D184" s="298">
        <f t="shared" ref="D184:AI184" si="25">INDEX($C$185:$BA$186,MATCH($C$184,$C$185:$C$186,0),D1+1)</f>
        <v>0.29000000000000004</v>
      </c>
      <c r="E184" s="298">
        <f t="shared" si="25"/>
        <v>0.32</v>
      </c>
      <c r="F184" s="298">
        <f t="shared" si="25"/>
        <v>0.29000000000000004</v>
      </c>
      <c r="G184" s="298">
        <f t="shared" si="25"/>
        <v>0.27</v>
      </c>
      <c r="H184" s="298">
        <f t="shared" si="25"/>
        <v>0.25</v>
      </c>
      <c r="I184" s="298">
        <f t="shared" si="25"/>
        <v>0.23</v>
      </c>
      <c r="J184" s="298">
        <f t="shared" si="25"/>
        <v>0.21000000000000002</v>
      </c>
      <c r="K184" s="298">
        <f t="shared" si="25"/>
        <v>0.21000000000000002</v>
      </c>
      <c r="L184" s="298">
        <f t="shared" si="25"/>
        <v>0.21000000000000002</v>
      </c>
      <c r="M184" s="298">
        <f t="shared" si="25"/>
        <v>0.21000000000000002</v>
      </c>
      <c r="N184" s="298">
        <f t="shared" si="25"/>
        <v>0.22</v>
      </c>
      <c r="O184" s="298">
        <f t="shared" si="25"/>
        <v>0.22</v>
      </c>
      <c r="P184" s="298">
        <f t="shared" si="25"/>
        <v>0.21000000000000002</v>
      </c>
      <c r="Q184" s="298">
        <f t="shared" si="25"/>
        <v>0.21000000000000002</v>
      </c>
      <c r="R184" s="298">
        <f t="shared" si="25"/>
        <v>0.21000000000000002</v>
      </c>
      <c r="S184" s="298">
        <f t="shared" si="25"/>
        <v>0.21000000000000002</v>
      </c>
      <c r="T184" s="298">
        <f t="shared" si="25"/>
        <v>0.21000000000000002</v>
      </c>
      <c r="U184" s="298">
        <f t="shared" si="25"/>
        <v>0.21000000000000002</v>
      </c>
      <c r="V184" s="298">
        <f t="shared" si="25"/>
        <v>0.21000000000000002</v>
      </c>
      <c r="W184" s="298">
        <f t="shared" si="25"/>
        <v>0.21000000000000002</v>
      </c>
      <c r="X184" s="298">
        <f t="shared" si="25"/>
        <v>0.21000000000000002</v>
      </c>
      <c r="Y184" s="298">
        <f t="shared" si="25"/>
        <v>0.21000000000000002</v>
      </c>
      <c r="Z184" s="298">
        <f t="shared" si="25"/>
        <v>0.21000000000000002</v>
      </c>
      <c r="AA184" s="298">
        <f t="shared" si="25"/>
        <v>0.21000000000000002</v>
      </c>
      <c r="AB184" s="298">
        <f t="shared" si="25"/>
        <v>0.21000000000000002</v>
      </c>
      <c r="AC184" s="298">
        <f t="shared" si="25"/>
        <v>0.21000000000000002</v>
      </c>
      <c r="AD184" s="298">
        <f t="shared" si="25"/>
        <v>0.21000000000000002</v>
      </c>
      <c r="AE184" s="298">
        <f t="shared" si="25"/>
        <v>0.21000000000000002</v>
      </c>
      <c r="AF184" s="298">
        <f t="shared" si="25"/>
        <v>0.21000000000000002</v>
      </c>
      <c r="AG184" s="298">
        <f t="shared" si="25"/>
        <v>0.21000000000000002</v>
      </c>
      <c r="AH184" s="298">
        <f t="shared" si="25"/>
        <v>0.21000000000000002</v>
      </c>
      <c r="AI184" s="298">
        <f t="shared" si="25"/>
        <v>0.21000000000000002</v>
      </c>
      <c r="AJ184" s="298">
        <f t="shared" ref="AJ184:BA184" si="26">INDEX($C$185:$BA$186,MATCH($C$184,$C$185:$C$186,0),AJ1+1)</f>
        <v>0.21000000000000002</v>
      </c>
      <c r="AK184" s="298">
        <f t="shared" si="26"/>
        <v>0.21000000000000002</v>
      </c>
      <c r="AL184" s="298">
        <f t="shared" si="26"/>
        <v>0.21000000000000002</v>
      </c>
      <c r="AM184" s="298">
        <f t="shared" si="26"/>
        <v>0.21000000000000002</v>
      </c>
      <c r="AN184" s="298">
        <f t="shared" si="26"/>
        <v>0.21000000000000002</v>
      </c>
      <c r="AO184" s="298">
        <f t="shared" si="26"/>
        <v>0.21000000000000002</v>
      </c>
      <c r="AP184" s="298">
        <f t="shared" si="26"/>
        <v>0.21000000000000002</v>
      </c>
      <c r="AQ184" s="298">
        <f t="shared" si="26"/>
        <v>0.21000000000000002</v>
      </c>
      <c r="AR184" s="298">
        <f t="shared" si="26"/>
        <v>0.21000000000000002</v>
      </c>
      <c r="AS184" s="298">
        <f t="shared" si="26"/>
        <v>0.21000000000000002</v>
      </c>
      <c r="AT184" s="298">
        <f t="shared" si="26"/>
        <v>0.21000000000000002</v>
      </c>
      <c r="AU184" s="298">
        <f t="shared" si="26"/>
        <v>0.21000000000000002</v>
      </c>
      <c r="AV184" s="298">
        <f t="shared" si="26"/>
        <v>0.21000000000000002</v>
      </c>
      <c r="AW184" s="298">
        <f t="shared" si="26"/>
        <v>0.21000000000000002</v>
      </c>
      <c r="AX184" s="298">
        <f t="shared" si="26"/>
        <v>0.21000000000000002</v>
      </c>
      <c r="AY184" s="298">
        <f t="shared" si="26"/>
        <v>0.21000000000000002</v>
      </c>
      <c r="AZ184" s="298">
        <f t="shared" si="26"/>
        <v>0.21000000000000002</v>
      </c>
      <c r="BA184" s="298">
        <f t="shared" si="26"/>
        <v>0.21000000000000002</v>
      </c>
    </row>
    <row r="185" spans="1:53" hidden="1" outlineLevel="1">
      <c r="A185" s="11"/>
      <c r="B185" s="289"/>
      <c r="C185" s="299" t="s">
        <v>184</v>
      </c>
      <c r="D185" s="295" t="s">
        <v>166</v>
      </c>
      <c r="E185" s="295" t="s">
        <v>166</v>
      </c>
      <c r="F185" s="295" t="s">
        <v>166</v>
      </c>
      <c r="G185" s="295" t="s">
        <v>166</v>
      </c>
      <c r="H185" s="295" t="s">
        <v>166</v>
      </c>
      <c r="I185" s="295" t="s">
        <v>166</v>
      </c>
      <c r="J185" s="295" t="s">
        <v>166</v>
      </c>
      <c r="K185" s="295" t="s">
        <v>166</v>
      </c>
      <c r="L185" s="295" t="s">
        <v>166</v>
      </c>
      <c r="M185" s="295" t="s">
        <v>166</v>
      </c>
      <c r="N185" s="295" t="s">
        <v>166</v>
      </c>
      <c r="O185" s="295" t="s">
        <v>166</v>
      </c>
      <c r="P185" s="295" t="s">
        <v>166</v>
      </c>
      <c r="Q185" s="295" t="s">
        <v>166</v>
      </c>
      <c r="R185" s="295" t="s">
        <v>166</v>
      </c>
      <c r="S185" s="295" t="s">
        <v>166</v>
      </c>
      <c r="T185" s="295" t="s">
        <v>166</v>
      </c>
      <c r="U185" s="295" t="s">
        <v>166</v>
      </c>
      <c r="V185" s="295" t="s">
        <v>166</v>
      </c>
      <c r="W185" s="295" t="s">
        <v>166</v>
      </c>
      <c r="X185" s="295" t="s">
        <v>166</v>
      </c>
      <c r="Y185" s="295" t="s">
        <v>166</v>
      </c>
      <c r="Z185" s="295" t="s">
        <v>166</v>
      </c>
      <c r="AA185" s="295" t="s">
        <v>166</v>
      </c>
      <c r="AB185" s="295" t="s">
        <v>166</v>
      </c>
      <c r="AC185" s="295" t="s">
        <v>166</v>
      </c>
      <c r="AD185" s="295" t="s">
        <v>166</v>
      </c>
      <c r="AE185" s="295" t="s">
        <v>166</v>
      </c>
      <c r="AF185" s="295" t="s">
        <v>166</v>
      </c>
      <c r="AG185" s="295" t="s">
        <v>166</v>
      </c>
      <c r="AH185" s="295" t="s">
        <v>166</v>
      </c>
      <c r="AI185" s="295" t="s">
        <v>166</v>
      </c>
      <c r="AJ185" s="295" t="s">
        <v>166</v>
      </c>
      <c r="AK185" s="295" t="s">
        <v>166</v>
      </c>
      <c r="AL185" s="295" t="s">
        <v>166</v>
      </c>
      <c r="AM185" s="295" t="s">
        <v>166</v>
      </c>
      <c r="AN185" s="295" t="s">
        <v>166</v>
      </c>
      <c r="AO185" s="295" t="s">
        <v>166</v>
      </c>
      <c r="AP185" s="295" t="s">
        <v>166</v>
      </c>
      <c r="AQ185" s="295" t="s">
        <v>166</v>
      </c>
      <c r="AR185" s="295" t="s">
        <v>166</v>
      </c>
      <c r="AS185" s="295" t="s">
        <v>166</v>
      </c>
      <c r="AT185" s="295" t="s">
        <v>166</v>
      </c>
      <c r="AU185" s="295" t="s">
        <v>166</v>
      </c>
      <c r="AV185" s="295" t="s">
        <v>166</v>
      </c>
      <c r="AW185" s="295" t="s">
        <v>166</v>
      </c>
      <c r="AX185" s="295" t="s">
        <v>166</v>
      </c>
      <c r="AY185" s="295" t="s">
        <v>166</v>
      </c>
      <c r="AZ185" s="295" t="s">
        <v>166</v>
      </c>
      <c r="BA185" s="295" t="s">
        <v>166</v>
      </c>
    </row>
    <row r="186" spans="1:53" hidden="1" outlineLevel="1">
      <c r="A186" s="296"/>
      <c r="B186" s="116"/>
      <c r="C186" s="300" t="s">
        <v>101</v>
      </c>
      <c r="D186" s="117">
        <v>0.29000000000000004</v>
      </c>
      <c r="E186" s="117">
        <v>0.32</v>
      </c>
      <c r="F186" s="117">
        <v>0.29000000000000004</v>
      </c>
      <c r="G186" s="117">
        <v>0.27</v>
      </c>
      <c r="H186" s="117">
        <v>0.25</v>
      </c>
      <c r="I186" s="117">
        <v>0.23</v>
      </c>
      <c r="J186" s="117">
        <v>0.21000000000000002</v>
      </c>
      <c r="K186" s="117">
        <v>0.21000000000000002</v>
      </c>
      <c r="L186" s="117">
        <v>0.21000000000000002</v>
      </c>
      <c r="M186" s="117">
        <v>0.21000000000000002</v>
      </c>
      <c r="N186" s="117">
        <v>0.22</v>
      </c>
      <c r="O186" s="117">
        <v>0.22</v>
      </c>
      <c r="P186" s="117">
        <v>0.21000000000000002</v>
      </c>
      <c r="Q186" s="117">
        <v>0.21000000000000002</v>
      </c>
      <c r="R186" s="117">
        <v>0.21000000000000002</v>
      </c>
      <c r="S186" s="117">
        <v>0.21000000000000002</v>
      </c>
      <c r="T186" s="117">
        <v>0.21000000000000002</v>
      </c>
      <c r="U186" s="117">
        <v>0.21000000000000002</v>
      </c>
      <c r="V186" s="117">
        <v>0.21000000000000002</v>
      </c>
      <c r="W186" s="117">
        <v>0.21000000000000002</v>
      </c>
      <c r="X186" s="117">
        <v>0.21000000000000002</v>
      </c>
      <c r="Y186" s="117">
        <v>0.21000000000000002</v>
      </c>
      <c r="Z186" s="117">
        <v>0.21000000000000002</v>
      </c>
      <c r="AA186" s="117">
        <v>0.21000000000000002</v>
      </c>
      <c r="AB186" s="117">
        <v>0.21000000000000002</v>
      </c>
      <c r="AC186" s="117">
        <v>0.21000000000000002</v>
      </c>
      <c r="AD186" s="117">
        <v>0.21000000000000002</v>
      </c>
      <c r="AE186" s="117">
        <v>0.21000000000000002</v>
      </c>
      <c r="AF186" s="117">
        <v>0.21000000000000002</v>
      </c>
      <c r="AG186" s="117">
        <v>0.21000000000000002</v>
      </c>
      <c r="AH186" s="117">
        <v>0.21000000000000002</v>
      </c>
      <c r="AI186" s="117">
        <v>0.21000000000000002</v>
      </c>
      <c r="AJ186" s="117">
        <v>0.21000000000000002</v>
      </c>
      <c r="AK186" s="117">
        <v>0.21000000000000002</v>
      </c>
      <c r="AL186" s="117">
        <v>0.21000000000000002</v>
      </c>
      <c r="AM186" s="117">
        <v>0.21000000000000002</v>
      </c>
      <c r="AN186" s="117">
        <v>0.21000000000000002</v>
      </c>
      <c r="AO186" s="117">
        <v>0.21000000000000002</v>
      </c>
      <c r="AP186" s="117">
        <v>0.21000000000000002</v>
      </c>
      <c r="AQ186" s="117">
        <v>0.21000000000000002</v>
      </c>
      <c r="AR186" s="117">
        <v>0.21000000000000002</v>
      </c>
      <c r="AS186" s="117">
        <v>0.21000000000000002</v>
      </c>
      <c r="AT186" s="117">
        <v>0.21000000000000002</v>
      </c>
      <c r="AU186" s="117">
        <v>0.21000000000000002</v>
      </c>
      <c r="AV186" s="117">
        <v>0.21000000000000002</v>
      </c>
      <c r="AW186" s="117">
        <v>0.21000000000000002</v>
      </c>
      <c r="AX186" s="117">
        <v>0.21000000000000002</v>
      </c>
      <c r="AY186" s="117">
        <v>0.21000000000000002</v>
      </c>
      <c r="AZ186" s="117">
        <v>0.21000000000000002</v>
      </c>
      <c r="BA186" s="117">
        <v>0.21000000000000002</v>
      </c>
    </row>
    <row r="187" spans="1:53" collapsed="1">
      <c r="A187" s="11" t="s">
        <v>208</v>
      </c>
      <c r="B187" s="28" t="s">
        <v>151</v>
      </c>
      <c r="C187" s="94" t="s">
        <v>101</v>
      </c>
      <c r="D187" s="298">
        <f t="shared" ref="D187:AI187" si="27">INDEX($C$188:$BA$189,MATCH($C$187,$C$188:$C$189,0),D1+1)</f>
        <v>0.68</v>
      </c>
      <c r="E187" s="298">
        <f t="shared" si="27"/>
        <v>0.61</v>
      </c>
      <c r="F187" s="298">
        <f t="shared" si="27"/>
        <v>0.6</v>
      </c>
      <c r="G187" s="298">
        <f t="shared" si="27"/>
        <v>0.57999999999999996</v>
      </c>
      <c r="H187" s="298">
        <f t="shared" si="27"/>
        <v>0.56000000000000005</v>
      </c>
      <c r="I187" s="298">
        <f t="shared" si="27"/>
        <v>0.54</v>
      </c>
      <c r="J187" s="298">
        <f t="shared" si="27"/>
        <v>0.52</v>
      </c>
      <c r="K187" s="298">
        <f t="shared" si="27"/>
        <v>0.5</v>
      </c>
      <c r="L187" s="298">
        <f t="shared" si="27"/>
        <v>0.5</v>
      </c>
      <c r="M187" s="298">
        <f t="shared" si="27"/>
        <v>0.5</v>
      </c>
      <c r="N187" s="298">
        <f t="shared" si="27"/>
        <v>0.49</v>
      </c>
      <c r="O187" s="298">
        <f t="shared" si="27"/>
        <v>0.49</v>
      </c>
      <c r="P187" s="298">
        <f t="shared" si="27"/>
        <v>0.5</v>
      </c>
      <c r="Q187" s="298">
        <f t="shared" si="27"/>
        <v>0.5</v>
      </c>
      <c r="R187" s="298">
        <f t="shared" si="27"/>
        <v>0.5</v>
      </c>
      <c r="S187" s="298">
        <f t="shared" si="27"/>
        <v>0.5</v>
      </c>
      <c r="T187" s="298">
        <f t="shared" si="27"/>
        <v>0.5</v>
      </c>
      <c r="U187" s="298">
        <f t="shared" si="27"/>
        <v>0.5</v>
      </c>
      <c r="V187" s="298">
        <f t="shared" si="27"/>
        <v>0.5</v>
      </c>
      <c r="W187" s="298">
        <f t="shared" si="27"/>
        <v>0.5</v>
      </c>
      <c r="X187" s="298">
        <f t="shared" si="27"/>
        <v>0.5</v>
      </c>
      <c r="Y187" s="298">
        <f t="shared" si="27"/>
        <v>0.5</v>
      </c>
      <c r="Z187" s="298">
        <f t="shared" si="27"/>
        <v>0.5</v>
      </c>
      <c r="AA187" s="298">
        <f t="shared" si="27"/>
        <v>0.5</v>
      </c>
      <c r="AB187" s="298">
        <f t="shared" si="27"/>
        <v>0.5</v>
      </c>
      <c r="AC187" s="298">
        <f t="shared" si="27"/>
        <v>0.5</v>
      </c>
      <c r="AD187" s="298">
        <f t="shared" si="27"/>
        <v>0.5</v>
      </c>
      <c r="AE187" s="298">
        <f t="shared" si="27"/>
        <v>0.5</v>
      </c>
      <c r="AF187" s="298">
        <f t="shared" si="27"/>
        <v>0.5</v>
      </c>
      <c r="AG187" s="298">
        <f t="shared" si="27"/>
        <v>0.5</v>
      </c>
      <c r="AH187" s="298">
        <f t="shared" si="27"/>
        <v>0.5</v>
      </c>
      <c r="AI187" s="298">
        <f t="shared" si="27"/>
        <v>0.5</v>
      </c>
      <c r="AJ187" s="298">
        <f t="shared" ref="AJ187:BA187" si="28">INDEX($C$188:$BA$189,MATCH($C$187,$C$188:$C$189,0),AJ1+1)</f>
        <v>0.5</v>
      </c>
      <c r="AK187" s="298">
        <f t="shared" si="28"/>
        <v>0.5</v>
      </c>
      <c r="AL187" s="298">
        <f t="shared" si="28"/>
        <v>0.5</v>
      </c>
      <c r="AM187" s="298">
        <f t="shared" si="28"/>
        <v>0.5</v>
      </c>
      <c r="AN187" s="298">
        <f t="shared" si="28"/>
        <v>0.5</v>
      </c>
      <c r="AO187" s="298">
        <f t="shared" si="28"/>
        <v>0.5</v>
      </c>
      <c r="AP187" s="298">
        <f t="shared" si="28"/>
        <v>0.5</v>
      </c>
      <c r="AQ187" s="298">
        <f t="shared" si="28"/>
        <v>0.5</v>
      </c>
      <c r="AR187" s="298">
        <f t="shared" si="28"/>
        <v>0.5</v>
      </c>
      <c r="AS187" s="298">
        <f t="shared" si="28"/>
        <v>0.5</v>
      </c>
      <c r="AT187" s="298">
        <f t="shared" si="28"/>
        <v>0.5</v>
      </c>
      <c r="AU187" s="298">
        <f t="shared" si="28"/>
        <v>0.5</v>
      </c>
      <c r="AV187" s="298">
        <f t="shared" si="28"/>
        <v>0.5</v>
      </c>
      <c r="AW187" s="298">
        <f t="shared" si="28"/>
        <v>0.5</v>
      </c>
      <c r="AX187" s="298">
        <f t="shared" si="28"/>
        <v>0.5</v>
      </c>
      <c r="AY187" s="298">
        <f t="shared" si="28"/>
        <v>0.5</v>
      </c>
      <c r="AZ187" s="298">
        <f t="shared" si="28"/>
        <v>0.5</v>
      </c>
      <c r="BA187" s="298">
        <f t="shared" si="28"/>
        <v>0.5</v>
      </c>
    </row>
    <row r="188" spans="1:53" hidden="1" outlineLevel="1">
      <c r="A188" s="211"/>
      <c r="B188" s="211"/>
      <c r="C188" s="299" t="s">
        <v>184</v>
      </c>
      <c r="D188" s="295" t="s">
        <v>166</v>
      </c>
      <c r="E188" s="295" t="s">
        <v>166</v>
      </c>
      <c r="F188" s="295" t="s">
        <v>166</v>
      </c>
      <c r="G188" s="295" t="s">
        <v>166</v>
      </c>
      <c r="H188" s="295" t="s">
        <v>166</v>
      </c>
      <c r="I188" s="295" t="s">
        <v>166</v>
      </c>
      <c r="J188" s="295" t="s">
        <v>166</v>
      </c>
      <c r="K188" s="295" t="s">
        <v>166</v>
      </c>
      <c r="L188" s="295" t="s">
        <v>166</v>
      </c>
      <c r="M188" s="295" t="s">
        <v>166</v>
      </c>
      <c r="N188" s="295" t="s">
        <v>166</v>
      </c>
      <c r="O188" s="295" t="s">
        <v>166</v>
      </c>
      <c r="P188" s="295" t="s">
        <v>166</v>
      </c>
      <c r="Q188" s="295" t="s">
        <v>166</v>
      </c>
      <c r="R188" s="295" t="s">
        <v>166</v>
      </c>
      <c r="S188" s="295" t="s">
        <v>166</v>
      </c>
      <c r="T188" s="295" t="s">
        <v>166</v>
      </c>
      <c r="U188" s="295" t="s">
        <v>166</v>
      </c>
      <c r="V188" s="295" t="s">
        <v>166</v>
      </c>
      <c r="W188" s="295" t="s">
        <v>166</v>
      </c>
      <c r="X188" s="295" t="s">
        <v>166</v>
      </c>
      <c r="Y188" s="295" t="s">
        <v>166</v>
      </c>
      <c r="Z188" s="295" t="s">
        <v>166</v>
      </c>
      <c r="AA188" s="295" t="s">
        <v>166</v>
      </c>
      <c r="AB188" s="295" t="s">
        <v>166</v>
      </c>
      <c r="AC188" s="295" t="s">
        <v>166</v>
      </c>
      <c r="AD188" s="295" t="s">
        <v>166</v>
      </c>
      <c r="AE188" s="295" t="s">
        <v>166</v>
      </c>
      <c r="AF188" s="295" t="s">
        <v>166</v>
      </c>
      <c r="AG188" s="295" t="s">
        <v>166</v>
      </c>
      <c r="AH188" s="295" t="s">
        <v>166</v>
      </c>
      <c r="AI188" s="295" t="s">
        <v>166</v>
      </c>
      <c r="AJ188" s="295" t="s">
        <v>166</v>
      </c>
      <c r="AK188" s="295" t="s">
        <v>166</v>
      </c>
      <c r="AL188" s="295" t="s">
        <v>166</v>
      </c>
      <c r="AM188" s="295" t="s">
        <v>166</v>
      </c>
      <c r="AN188" s="295" t="s">
        <v>166</v>
      </c>
      <c r="AO188" s="295" t="s">
        <v>166</v>
      </c>
      <c r="AP188" s="295" t="s">
        <v>166</v>
      </c>
      <c r="AQ188" s="295" t="s">
        <v>166</v>
      </c>
      <c r="AR188" s="295" t="s">
        <v>166</v>
      </c>
      <c r="AS188" s="295" t="s">
        <v>166</v>
      </c>
      <c r="AT188" s="295" t="s">
        <v>166</v>
      </c>
      <c r="AU188" s="295" t="s">
        <v>166</v>
      </c>
      <c r="AV188" s="295" t="s">
        <v>166</v>
      </c>
      <c r="AW188" s="295" t="s">
        <v>166</v>
      </c>
      <c r="AX188" s="295" t="s">
        <v>166</v>
      </c>
      <c r="AY188" s="295" t="s">
        <v>166</v>
      </c>
      <c r="AZ188" s="295" t="s">
        <v>166</v>
      </c>
      <c r="BA188" s="295" t="s">
        <v>166</v>
      </c>
    </row>
    <row r="189" spans="1:53" hidden="1" outlineLevel="1">
      <c r="A189" s="301"/>
      <c r="B189" s="301"/>
      <c r="C189" s="300" t="s">
        <v>101</v>
      </c>
      <c r="D189" s="117">
        <v>0.68</v>
      </c>
      <c r="E189" s="117">
        <v>0.61</v>
      </c>
      <c r="F189" s="117">
        <v>0.6</v>
      </c>
      <c r="G189" s="117">
        <v>0.57999999999999996</v>
      </c>
      <c r="H189" s="117">
        <v>0.56000000000000005</v>
      </c>
      <c r="I189" s="117">
        <v>0.54</v>
      </c>
      <c r="J189" s="117">
        <v>0.52</v>
      </c>
      <c r="K189" s="117">
        <v>0.5</v>
      </c>
      <c r="L189" s="117">
        <v>0.5</v>
      </c>
      <c r="M189" s="117">
        <v>0.5</v>
      </c>
      <c r="N189" s="117">
        <v>0.49</v>
      </c>
      <c r="O189" s="117">
        <v>0.49</v>
      </c>
      <c r="P189" s="117">
        <v>0.5</v>
      </c>
      <c r="Q189" s="117">
        <v>0.5</v>
      </c>
      <c r="R189" s="117">
        <v>0.5</v>
      </c>
      <c r="S189" s="117">
        <v>0.5</v>
      </c>
      <c r="T189" s="117">
        <v>0.5</v>
      </c>
      <c r="U189" s="117">
        <v>0.5</v>
      </c>
      <c r="V189" s="117">
        <v>0.5</v>
      </c>
      <c r="W189" s="117">
        <v>0.5</v>
      </c>
      <c r="X189" s="117">
        <v>0.5</v>
      </c>
      <c r="Y189" s="117">
        <v>0.5</v>
      </c>
      <c r="Z189" s="117">
        <v>0.5</v>
      </c>
      <c r="AA189" s="117">
        <v>0.5</v>
      </c>
      <c r="AB189" s="117">
        <v>0.5</v>
      </c>
      <c r="AC189" s="117">
        <v>0.5</v>
      </c>
      <c r="AD189" s="117">
        <v>0.5</v>
      </c>
      <c r="AE189" s="117">
        <v>0.5</v>
      </c>
      <c r="AF189" s="117">
        <v>0.5</v>
      </c>
      <c r="AG189" s="117">
        <v>0.5</v>
      </c>
      <c r="AH189" s="117">
        <v>0.5</v>
      </c>
      <c r="AI189" s="117">
        <v>0.5</v>
      </c>
      <c r="AJ189" s="117">
        <v>0.5</v>
      </c>
      <c r="AK189" s="117">
        <v>0.5</v>
      </c>
      <c r="AL189" s="117">
        <v>0.5</v>
      </c>
      <c r="AM189" s="117">
        <v>0.5</v>
      </c>
      <c r="AN189" s="117">
        <v>0.5</v>
      </c>
      <c r="AO189" s="117">
        <v>0.5</v>
      </c>
      <c r="AP189" s="117">
        <v>0.5</v>
      </c>
      <c r="AQ189" s="117">
        <v>0.5</v>
      </c>
      <c r="AR189" s="117">
        <v>0.5</v>
      </c>
      <c r="AS189" s="117">
        <v>0.5</v>
      </c>
      <c r="AT189" s="117">
        <v>0.5</v>
      </c>
      <c r="AU189" s="117">
        <v>0.5</v>
      </c>
      <c r="AV189" s="117">
        <v>0.5</v>
      </c>
      <c r="AW189" s="117">
        <v>0.5</v>
      </c>
      <c r="AX189" s="117">
        <v>0.5</v>
      </c>
      <c r="AY189" s="117">
        <v>0.5</v>
      </c>
      <c r="AZ189" s="117">
        <v>0.5</v>
      </c>
      <c r="BA189" s="117">
        <v>0.5</v>
      </c>
    </row>
    <row r="190" spans="1:53" collapsed="1">
      <c r="A190" s="301"/>
      <c r="B190" s="301"/>
      <c r="C190" s="302"/>
      <c r="D190" s="117"/>
      <c r="E190" s="117"/>
      <c r="F190" s="117"/>
      <c r="G190" s="117"/>
      <c r="H190" s="117"/>
      <c r="I190" s="117"/>
      <c r="J190" s="117"/>
      <c r="K190" s="117"/>
      <c r="L190" s="117"/>
      <c r="M190" s="117"/>
      <c r="N190" s="117"/>
      <c r="O190" s="117"/>
      <c r="P190" s="117"/>
      <c r="Q190" s="117"/>
      <c r="R190" s="117"/>
      <c r="S190" s="117"/>
      <c r="T190" s="117"/>
      <c r="U190" s="117"/>
      <c r="V190" s="117"/>
      <c r="W190" s="117"/>
      <c r="X190" s="117"/>
      <c r="Y190" s="117"/>
      <c r="Z190" s="117"/>
      <c r="AA190" s="117"/>
      <c r="AB190" s="117"/>
      <c r="AC190" s="117"/>
      <c r="AD190" s="117"/>
      <c r="AE190" s="117"/>
      <c r="AF190" s="117"/>
      <c r="AG190" s="117"/>
      <c r="AH190" s="117"/>
      <c r="AI190" s="117"/>
      <c r="AJ190" s="117"/>
      <c r="AK190" s="117"/>
      <c r="AL190" s="117"/>
      <c r="AM190" s="117"/>
      <c r="AN190" s="117"/>
      <c r="AO190" s="117"/>
      <c r="AP190" s="117"/>
      <c r="AQ190" s="117"/>
      <c r="AR190" s="117"/>
      <c r="AS190" s="117"/>
      <c r="AT190" s="117"/>
      <c r="AU190" s="117"/>
      <c r="AV190" s="117"/>
      <c r="AW190" s="117"/>
      <c r="AX190" s="117"/>
      <c r="AY190" s="117"/>
      <c r="AZ190" s="117"/>
      <c r="BA190" s="117"/>
    </row>
    <row r="191" spans="1:53" s="31" customFormat="1">
      <c r="A191" s="332" t="s">
        <v>239</v>
      </c>
      <c r="B191" s="56" t="s">
        <v>151</v>
      </c>
      <c r="C191" s="95" t="s">
        <v>101</v>
      </c>
      <c r="D191" s="46">
        <f t="shared" ref="D191:AI191" si="29">INDEX($C$192:$BA$193,MATCH($C$191,$C$192:$C$193,0),D1+1)</f>
        <v>0.1</v>
      </c>
      <c r="E191" s="46">
        <f t="shared" si="29"/>
        <v>0.10204081632653061</v>
      </c>
      <c r="F191" s="46">
        <f t="shared" si="29"/>
        <v>0.10408163265306122</v>
      </c>
      <c r="G191" s="46">
        <f t="shared" si="29"/>
        <v>0.10612244897959183</v>
      </c>
      <c r="H191" s="46">
        <f t="shared" si="29"/>
        <v>0.10816326530612244</v>
      </c>
      <c r="I191" s="46">
        <f t="shared" si="29"/>
        <v>0.11020408163265305</v>
      </c>
      <c r="J191" s="46">
        <f t="shared" si="29"/>
        <v>0.11224489795918366</v>
      </c>
      <c r="K191" s="46">
        <f t="shared" si="29"/>
        <v>0.11428571428571427</v>
      </c>
      <c r="L191" s="46">
        <f t="shared" si="29"/>
        <v>0.11632653061224488</v>
      </c>
      <c r="M191" s="46">
        <f t="shared" si="29"/>
        <v>0.11836734693877549</v>
      </c>
      <c r="N191" s="46">
        <f t="shared" si="29"/>
        <v>0.1204081632653061</v>
      </c>
      <c r="O191" s="46">
        <f t="shared" si="29"/>
        <v>0.1224489795918367</v>
      </c>
      <c r="P191" s="46">
        <f t="shared" si="29"/>
        <v>0.12448979591836731</v>
      </c>
      <c r="Q191" s="46">
        <f t="shared" si="29"/>
        <v>0.12653061224489792</v>
      </c>
      <c r="R191" s="46">
        <f t="shared" si="29"/>
        <v>0.12857142857142853</v>
      </c>
      <c r="S191" s="46">
        <f t="shared" si="29"/>
        <v>0.13061224489795914</v>
      </c>
      <c r="T191" s="46">
        <f t="shared" si="29"/>
        <v>0.13265306122448975</v>
      </c>
      <c r="U191" s="46">
        <f t="shared" si="29"/>
        <v>0.13469387755102036</v>
      </c>
      <c r="V191" s="46">
        <f t="shared" si="29"/>
        <v>0.13673469387755097</v>
      </c>
      <c r="W191" s="46">
        <f t="shared" si="29"/>
        <v>0.13877551020408158</v>
      </c>
      <c r="X191" s="46">
        <f t="shared" si="29"/>
        <v>0.14081632653061218</v>
      </c>
      <c r="Y191" s="46">
        <f t="shared" si="29"/>
        <v>0.14285714285714279</v>
      </c>
      <c r="Z191" s="46">
        <f t="shared" si="29"/>
        <v>0.1448979591836734</v>
      </c>
      <c r="AA191" s="46">
        <f t="shared" si="29"/>
        <v>0.14693877551020401</v>
      </c>
      <c r="AB191" s="46">
        <f t="shared" si="29"/>
        <v>0.14897959183673462</v>
      </c>
      <c r="AC191" s="46">
        <f t="shared" si="29"/>
        <v>0.15102040816326523</v>
      </c>
      <c r="AD191" s="46">
        <f t="shared" si="29"/>
        <v>0.15306122448979584</v>
      </c>
      <c r="AE191" s="46">
        <f t="shared" si="29"/>
        <v>0.15510204081632645</v>
      </c>
      <c r="AF191" s="46">
        <f t="shared" si="29"/>
        <v>0.15714285714285706</v>
      </c>
      <c r="AG191" s="46">
        <f t="shared" si="29"/>
        <v>0.15918367346938767</v>
      </c>
      <c r="AH191" s="46">
        <f t="shared" si="29"/>
        <v>0.16122448979591827</v>
      </c>
      <c r="AI191" s="46">
        <f t="shared" si="29"/>
        <v>0.16326530612244888</v>
      </c>
      <c r="AJ191" s="46">
        <f t="shared" ref="AJ191:AZ191" si="30">INDEX($C$192:$BA$193,MATCH($C$191,$C$192:$C$193,0),AJ1+1)</f>
        <v>0.16530612244897949</v>
      </c>
      <c r="AK191" s="46">
        <f t="shared" si="30"/>
        <v>0.1673469387755101</v>
      </c>
      <c r="AL191" s="46">
        <f t="shared" si="30"/>
        <v>0.16938775510204071</v>
      </c>
      <c r="AM191" s="46">
        <f t="shared" si="30"/>
        <v>0.17142857142857132</v>
      </c>
      <c r="AN191" s="46">
        <f t="shared" si="30"/>
        <v>0.17346938775510193</v>
      </c>
      <c r="AO191" s="46">
        <f t="shared" si="30"/>
        <v>0.17551020408163254</v>
      </c>
      <c r="AP191" s="46">
        <f t="shared" si="30"/>
        <v>0.17755102040816315</v>
      </c>
      <c r="AQ191" s="46">
        <f t="shared" si="30"/>
        <v>0.17959183673469375</v>
      </c>
      <c r="AR191" s="46">
        <f t="shared" si="30"/>
        <v>0.18163265306122436</v>
      </c>
      <c r="AS191" s="46">
        <f t="shared" si="30"/>
        <v>0.18367346938775497</v>
      </c>
      <c r="AT191" s="46">
        <f t="shared" si="30"/>
        <v>0.18571428571428558</v>
      </c>
      <c r="AU191" s="46">
        <f t="shared" si="30"/>
        <v>0.18775510204081619</v>
      </c>
      <c r="AV191" s="46">
        <f t="shared" si="30"/>
        <v>0.1897959183673468</v>
      </c>
      <c r="AW191" s="46">
        <f t="shared" si="30"/>
        <v>0.19183673469387741</v>
      </c>
      <c r="AX191" s="46">
        <f t="shared" si="30"/>
        <v>0.19387755102040802</v>
      </c>
      <c r="AY191" s="46">
        <f t="shared" si="30"/>
        <v>0.19591836734693863</v>
      </c>
      <c r="AZ191" s="46">
        <f t="shared" si="30"/>
        <v>0.19795918367346924</v>
      </c>
      <c r="BA191" s="46">
        <f>INDEX($C$192:$BA$193,MATCH($C$191,$C$192:$C$193,0),BA1+1)</f>
        <v>0.19999999999999984</v>
      </c>
    </row>
    <row r="192" spans="1:53" hidden="1" outlineLevel="1">
      <c r="A192" s="211"/>
      <c r="B192" s="211"/>
      <c r="C192" s="33" t="s">
        <v>184</v>
      </c>
      <c r="D192" s="127" t="s">
        <v>166</v>
      </c>
      <c r="E192" s="127" t="s">
        <v>166</v>
      </c>
      <c r="F192" s="127" t="s">
        <v>166</v>
      </c>
      <c r="G192" s="127" t="s">
        <v>166</v>
      </c>
      <c r="H192" s="127" t="s">
        <v>166</v>
      </c>
      <c r="I192" s="127" t="s">
        <v>166</v>
      </c>
      <c r="J192" s="127" t="s">
        <v>166</v>
      </c>
      <c r="K192" s="127" t="s">
        <v>166</v>
      </c>
      <c r="L192" s="127" t="s">
        <v>166</v>
      </c>
      <c r="M192" s="127" t="s">
        <v>166</v>
      </c>
      <c r="N192" s="127" t="s">
        <v>166</v>
      </c>
      <c r="O192" s="127" t="s">
        <v>166</v>
      </c>
      <c r="P192" s="127" t="s">
        <v>166</v>
      </c>
      <c r="Q192" s="127" t="s">
        <v>166</v>
      </c>
      <c r="R192" s="127" t="s">
        <v>166</v>
      </c>
      <c r="S192" s="127" t="s">
        <v>166</v>
      </c>
      <c r="T192" s="127" t="s">
        <v>166</v>
      </c>
      <c r="U192" s="127" t="s">
        <v>166</v>
      </c>
      <c r="V192" s="127" t="s">
        <v>166</v>
      </c>
      <c r="W192" s="127" t="s">
        <v>166</v>
      </c>
      <c r="X192" s="127" t="s">
        <v>166</v>
      </c>
      <c r="Y192" s="127" t="s">
        <v>166</v>
      </c>
      <c r="Z192" s="127" t="s">
        <v>166</v>
      </c>
      <c r="AA192" s="127" t="s">
        <v>166</v>
      </c>
      <c r="AB192" s="127" t="s">
        <v>166</v>
      </c>
      <c r="AC192" s="127" t="s">
        <v>166</v>
      </c>
      <c r="AD192" s="127" t="s">
        <v>166</v>
      </c>
      <c r="AE192" s="127" t="s">
        <v>166</v>
      </c>
      <c r="AF192" s="127" t="s">
        <v>166</v>
      </c>
      <c r="AG192" s="127" t="s">
        <v>166</v>
      </c>
      <c r="AH192" s="127" t="s">
        <v>166</v>
      </c>
      <c r="AI192" s="127" t="s">
        <v>166</v>
      </c>
      <c r="AJ192" s="127" t="s">
        <v>166</v>
      </c>
      <c r="AK192" s="127" t="s">
        <v>166</v>
      </c>
      <c r="AL192" s="127" t="s">
        <v>166</v>
      </c>
      <c r="AM192" s="127" t="s">
        <v>166</v>
      </c>
      <c r="AN192" s="127" t="s">
        <v>166</v>
      </c>
      <c r="AO192" s="127" t="s">
        <v>166</v>
      </c>
      <c r="AP192" s="127" t="s">
        <v>166</v>
      </c>
      <c r="AQ192" s="127" t="s">
        <v>166</v>
      </c>
      <c r="AR192" s="127" t="s">
        <v>166</v>
      </c>
      <c r="AS192" s="127" t="s">
        <v>166</v>
      </c>
      <c r="AT192" s="127" t="s">
        <v>166</v>
      </c>
      <c r="AU192" s="127" t="s">
        <v>166</v>
      </c>
      <c r="AV192" s="127" t="s">
        <v>166</v>
      </c>
      <c r="AW192" s="127" t="s">
        <v>166</v>
      </c>
      <c r="AX192" s="127" t="s">
        <v>166</v>
      </c>
      <c r="AY192" s="127" t="s">
        <v>166</v>
      </c>
      <c r="AZ192" s="127" t="s">
        <v>166</v>
      </c>
      <c r="BA192" s="127" t="s">
        <v>166</v>
      </c>
    </row>
    <row r="193" spans="1:54" hidden="1" outlineLevel="1">
      <c r="A193" s="211"/>
      <c r="B193" s="211"/>
      <c r="C193" s="100" t="s">
        <v>101</v>
      </c>
      <c r="D193" s="117">
        <v>0.1</v>
      </c>
      <c r="E193" s="117">
        <v>0.10204081632653061</v>
      </c>
      <c r="F193" s="117">
        <v>0.10408163265306122</v>
      </c>
      <c r="G193" s="117">
        <v>0.10612244897959183</v>
      </c>
      <c r="H193" s="117">
        <v>0.10816326530612244</v>
      </c>
      <c r="I193" s="117">
        <v>0.11020408163265305</v>
      </c>
      <c r="J193" s="117">
        <v>0.11224489795918366</v>
      </c>
      <c r="K193" s="117">
        <v>0.11428571428571427</v>
      </c>
      <c r="L193" s="117">
        <v>0.11632653061224488</v>
      </c>
      <c r="M193" s="117">
        <v>0.11836734693877549</v>
      </c>
      <c r="N193" s="117">
        <v>0.1204081632653061</v>
      </c>
      <c r="O193" s="117">
        <v>0.1224489795918367</v>
      </c>
      <c r="P193" s="117">
        <v>0.12448979591836731</v>
      </c>
      <c r="Q193" s="117">
        <v>0.12653061224489792</v>
      </c>
      <c r="R193" s="117">
        <v>0.12857142857142853</v>
      </c>
      <c r="S193" s="117">
        <v>0.13061224489795914</v>
      </c>
      <c r="T193" s="117">
        <v>0.13265306122448975</v>
      </c>
      <c r="U193" s="117">
        <v>0.13469387755102036</v>
      </c>
      <c r="V193" s="117">
        <v>0.13673469387755097</v>
      </c>
      <c r="W193" s="117">
        <v>0.13877551020408158</v>
      </c>
      <c r="X193" s="117">
        <v>0.14081632653061218</v>
      </c>
      <c r="Y193" s="117">
        <v>0.14285714285714279</v>
      </c>
      <c r="Z193" s="117">
        <v>0.1448979591836734</v>
      </c>
      <c r="AA193" s="117">
        <v>0.14693877551020401</v>
      </c>
      <c r="AB193" s="117">
        <v>0.14897959183673462</v>
      </c>
      <c r="AC193" s="117">
        <v>0.15102040816326523</v>
      </c>
      <c r="AD193" s="117">
        <v>0.15306122448979584</v>
      </c>
      <c r="AE193" s="117">
        <v>0.15510204081632645</v>
      </c>
      <c r="AF193" s="117">
        <v>0.15714285714285706</v>
      </c>
      <c r="AG193" s="117">
        <v>0.15918367346938767</v>
      </c>
      <c r="AH193" s="117">
        <v>0.16122448979591827</v>
      </c>
      <c r="AI193" s="117">
        <v>0.16326530612244888</v>
      </c>
      <c r="AJ193" s="117">
        <v>0.16530612244897949</v>
      </c>
      <c r="AK193" s="117">
        <v>0.1673469387755101</v>
      </c>
      <c r="AL193" s="117">
        <v>0.16938775510204071</v>
      </c>
      <c r="AM193" s="117">
        <v>0.17142857142857132</v>
      </c>
      <c r="AN193" s="117">
        <v>0.17346938775510193</v>
      </c>
      <c r="AO193" s="117">
        <v>0.17551020408163254</v>
      </c>
      <c r="AP193" s="117">
        <v>0.17755102040816315</v>
      </c>
      <c r="AQ193" s="117">
        <v>0.17959183673469375</v>
      </c>
      <c r="AR193" s="117">
        <v>0.18163265306122436</v>
      </c>
      <c r="AS193" s="117">
        <v>0.18367346938775497</v>
      </c>
      <c r="AT193" s="117">
        <v>0.18571428571428558</v>
      </c>
      <c r="AU193" s="117">
        <v>0.18775510204081619</v>
      </c>
      <c r="AV193" s="117">
        <v>0.1897959183673468</v>
      </c>
      <c r="AW193" s="117">
        <v>0.19183673469387741</v>
      </c>
      <c r="AX193" s="117">
        <v>0.19387755102040802</v>
      </c>
      <c r="AY193" s="117">
        <v>0.19591836734693863</v>
      </c>
      <c r="AZ193" s="117">
        <v>0.19795918367346924</v>
      </c>
      <c r="BA193" s="117">
        <v>0.19999999999999984</v>
      </c>
    </row>
    <row r="194" spans="1:54" collapsed="1">
      <c r="A194" s="66"/>
      <c r="B194" s="66"/>
      <c r="C194" s="288"/>
      <c r="D194" s="303"/>
      <c r="E194" s="303"/>
      <c r="F194" s="303"/>
      <c r="G194" s="303"/>
      <c r="H194" s="303"/>
      <c r="I194" s="303"/>
      <c r="J194" s="303"/>
      <c r="K194" s="303"/>
      <c r="L194" s="303"/>
      <c r="M194" s="303"/>
      <c r="N194" s="303"/>
      <c r="O194" s="303"/>
      <c r="P194" s="303"/>
      <c r="Q194" s="303"/>
      <c r="R194" s="303"/>
      <c r="S194" s="303"/>
      <c r="T194" s="303"/>
      <c r="U194" s="303"/>
      <c r="V194" s="303"/>
      <c r="W194" s="303"/>
      <c r="X194" s="303"/>
      <c r="Y194" s="303"/>
      <c r="Z194" s="303"/>
      <c r="AA194" s="303"/>
      <c r="AB194" s="303"/>
      <c r="AC194" s="303"/>
      <c r="AD194" s="303"/>
      <c r="AE194" s="303"/>
      <c r="AF194" s="303"/>
      <c r="AG194" s="303"/>
      <c r="AH194" s="303"/>
      <c r="AI194" s="303"/>
      <c r="AJ194" s="303"/>
      <c r="AK194" s="303"/>
      <c r="AL194" s="303"/>
      <c r="AM194" s="303"/>
      <c r="AN194" s="303"/>
      <c r="AO194" s="303"/>
      <c r="AP194" s="303"/>
      <c r="AQ194" s="303"/>
      <c r="AR194" s="303"/>
      <c r="AS194" s="303"/>
      <c r="AT194" s="303"/>
      <c r="AU194" s="303"/>
      <c r="AV194" s="303"/>
      <c r="AW194" s="303"/>
      <c r="AX194" s="303"/>
      <c r="AY194" s="303"/>
      <c r="AZ194" s="303"/>
      <c r="BA194" s="303"/>
    </row>
    <row r="195" spans="1:54" s="327" customFormat="1">
      <c r="A195" s="337"/>
      <c r="B195" s="337"/>
      <c r="C195" s="56"/>
      <c r="BB195" s="340"/>
    </row>
    <row r="196" spans="1:54">
      <c r="D196" s="336"/>
    </row>
    <row r="198" spans="1:54">
      <c r="D198" s="327"/>
      <c r="E198" s="327"/>
      <c r="F198" s="327"/>
      <c r="G198" s="327"/>
      <c r="H198" s="327"/>
      <c r="I198" s="327"/>
      <c r="J198" s="327"/>
      <c r="K198" s="327"/>
      <c r="L198" s="327"/>
      <c r="M198" s="327"/>
      <c r="N198" s="327"/>
      <c r="O198" s="327"/>
      <c r="P198" s="327"/>
      <c r="Q198" s="327"/>
      <c r="R198" s="327"/>
      <c r="S198" s="327"/>
      <c r="T198" s="327"/>
      <c r="U198" s="327"/>
      <c r="V198" s="327"/>
      <c r="W198" s="327"/>
      <c r="X198" s="327"/>
      <c r="Y198" s="327"/>
      <c r="Z198" s="327"/>
      <c r="AA198" s="327"/>
      <c r="AB198" s="327"/>
      <c r="AC198" s="327"/>
      <c r="AD198" s="327"/>
      <c r="AE198" s="327"/>
      <c r="AF198" s="327"/>
      <c r="AG198" s="327"/>
      <c r="AH198" s="327"/>
      <c r="AI198" s="327"/>
      <c r="AJ198" s="327"/>
      <c r="AK198" s="327"/>
      <c r="AL198" s="327"/>
      <c r="AM198" s="327"/>
      <c r="AN198" s="327"/>
      <c r="AO198" s="327"/>
      <c r="AP198" s="327"/>
      <c r="AQ198" s="327"/>
      <c r="AR198" s="327"/>
      <c r="AS198" s="327"/>
      <c r="AT198" s="327"/>
      <c r="AU198" s="327"/>
      <c r="AV198" s="327"/>
      <c r="AW198" s="327"/>
      <c r="AX198" s="327"/>
      <c r="AY198" s="327"/>
      <c r="AZ198" s="327"/>
      <c r="BA198" s="327"/>
    </row>
  </sheetData>
  <dataConsolidate/>
  <conditionalFormatting sqref="A71">
    <cfRule type="expression" dxfId="4" priority="2">
      <formula>"SI($K$48=$J$48)"</formula>
    </cfRule>
  </conditionalFormatting>
  <conditionalFormatting sqref="D86:BA88">
    <cfRule type="containsText" dxfId="3" priority="1" operator="containsText" text="non pertinent">
      <formula>NOT(ISERROR(SEARCH("non pertinent",D86)))</formula>
    </cfRule>
  </conditionalFormatting>
  <dataValidations count="49">
    <dataValidation type="list" allowBlank="1" showInputMessage="1" showErrorMessage="1" sqref="C23">
      <formula1>$C$24:$C$25</formula1>
    </dataValidation>
    <dataValidation type="list" allowBlank="1" showInputMessage="1" showErrorMessage="1" sqref="C64">
      <formula1>$C$65:$C$66</formula1>
    </dataValidation>
    <dataValidation type="list" allowBlank="1" showInputMessage="1" showErrorMessage="1" sqref="C67">
      <formula1>$C$68:$C$69</formula1>
    </dataValidation>
    <dataValidation type="list" allowBlank="1" showInputMessage="1" showErrorMessage="1" sqref="C28">
      <formula1>$C$29:$C$30</formula1>
    </dataValidation>
    <dataValidation type="list" allowBlank="1" showInputMessage="1" showErrorMessage="1" sqref="C48">
      <formula1>$C$49:$C$52</formula1>
    </dataValidation>
    <dataValidation type="list" allowBlank="1" showInputMessage="1" showErrorMessage="1" sqref="C55">
      <formula1>$C$56:$C$57</formula1>
    </dataValidation>
    <dataValidation type="list" allowBlank="1" showInputMessage="1" showErrorMessage="1" sqref="C61">
      <formula1>$C$62:$C$63</formula1>
    </dataValidation>
    <dataValidation type="list" allowBlank="1" showInputMessage="1" showErrorMessage="1" sqref="C107">
      <formula1>$C$108:$C$110</formula1>
    </dataValidation>
    <dataValidation type="list" allowBlank="1" showInputMessage="1" showErrorMessage="1" sqref="C58">
      <formula1>$C$59:$C$60</formula1>
    </dataValidation>
    <dataValidation type="list" allowBlank="1" showInputMessage="1" showErrorMessage="1" sqref="C71">
      <formula1>$C$72:$C$74</formula1>
    </dataValidation>
    <dataValidation type="list" allowBlank="1" showInputMessage="1" showErrorMessage="1" sqref="C75">
      <formula1>$C$76:$C$78</formula1>
    </dataValidation>
    <dataValidation type="list" allowBlank="1" showInputMessage="1" showErrorMessage="1" sqref="C94">
      <formula1>$C$95:$C$96</formula1>
    </dataValidation>
    <dataValidation type="list" allowBlank="1" showInputMessage="1" showErrorMessage="1" sqref="C31">
      <formula1>$C$32:$C$34</formula1>
    </dataValidation>
    <dataValidation type="list" allowBlank="1" showInputMessage="1" showErrorMessage="1" sqref="C82">
      <formula1>$C$83:$C$84</formula1>
    </dataValidation>
    <dataValidation type="list" allowBlank="1" showInputMessage="1" showErrorMessage="1" sqref="C104">
      <formula1>$C$105:$C$106</formula1>
    </dataValidation>
    <dataValidation type="list" allowBlank="1" showInputMessage="1" showErrorMessage="1" sqref="C35">
      <formula1>$C$36:$C$37</formula1>
    </dataValidation>
    <dataValidation type="list" allowBlank="1" showInputMessage="1" showErrorMessage="1" sqref="C38">
      <formula1>$C$39:$C$40</formula1>
    </dataValidation>
    <dataValidation type="list" allowBlank="1" showInputMessage="1" showErrorMessage="1" sqref="C42">
      <formula1>$C$43:$C$44</formula1>
    </dataValidation>
    <dataValidation type="list" allowBlank="1" showInputMessage="1" showErrorMessage="1" sqref="C91">
      <formula1>$C$92:$C$93</formula1>
    </dataValidation>
    <dataValidation type="list" allowBlank="1" showInputMessage="1" showErrorMessage="1" sqref="C79">
      <formula1>$C$80:$C$81</formula1>
    </dataValidation>
    <dataValidation type="list" allowBlank="1" showInputMessage="1" showErrorMessage="1" sqref="C99">
      <formula1>$C$100:$C$101</formula1>
    </dataValidation>
    <dataValidation type="list" allowBlank="1" showInputMessage="1" showErrorMessage="1" prompt="Sélectionner le scénario choisi à l'aide du menu déroulant" sqref="C9">
      <formula1>$C$10:$C$12</formula1>
    </dataValidation>
    <dataValidation type="list" allowBlank="1" showInputMessage="1" showErrorMessage="1" sqref="C13">
      <formula1>$C$14:$C$16</formula1>
    </dataValidation>
    <dataValidation type="list" allowBlank="1" showInputMessage="1" showErrorMessage="1" sqref="C17">
      <formula1>$C$18:$C$19</formula1>
    </dataValidation>
    <dataValidation showInputMessage="1" showErrorMessage="1" sqref="C6"/>
    <dataValidation type="list" allowBlank="1" showInputMessage="1" showErrorMessage="1" sqref="C4">
      <formula1>$B$86:$B$88</formula1>
    </dataValidation>
    <dataValidation type="list" allowBlank="1" showInputMessage="1" showErrorMessage="1" sqref="C138">
      <formula1>$C$139:$C$140</formula1>
    </dataValidation>
    <dataValidation type="list" allowBlank="1" showInputMessage="1" showErrorMessage="1" sqref="C131">
      <formula1>$C$132:$C$133</formula1>
    </dataValidation>
    <dataValidation type="list" allowBlank="1" showInputMessage="1" showErrorMessage="1" sqref="C128">
      <formula1>$C$129:$C$130</formula1>
    </dataValidation>
    <dataValidation type="list" allowBlank="1" showInputMessage="1" showErrorMessage="1" sqref="C113">
      <formula1>$C$114:$C$115</formula1>
    </dataValidation>
    <dataValidation type="list" allowBlank="1" showInputMessage="1" showErrorMessage="1" sqref="C116">
      <formula1>$C$117:$C$118</formula1>
    </dataValidation>
    <dataValidation type="list" allowBlank="1" showInputMessage="1" showErrorMessage="1" sqref="C165">
      <formula1>$C$166:$C$167</formula1>
    </dataValidation>
    <dataValidation type="list" allowBlank="1" showInputMessage="1" showErrorMessage="1" sqref="C168">
      <formula1>$C$169:$C$170</formula1>
    </dataValidation>
    <dataValidation type="list" allowBlank="1" showInputMessage="1" showErrorMessage="1" sqref="C174">
      <formula1>$C$175:$C$176</formula1>
    </dataValidation>
    <dataValidation type="list" allowBlank="1" showInputMessage="1" showErrorMessage="1" sqref="C178">
      <formula1>$C$179:$C$180</formula1>
    </dataValidation>
    <dataValidation type="list" allowBlank="1" showInputMessage="1" showErrorMessage="1" sqref="C181">
      <formula1>$C$182:$C$183</formula1>
    </dataValidation>
    <dataValidation type="list" allowBlank="1" showInputMessage="1" showErrorMessage="1" sqref="C184">
      <formula1>$C$185:$C$186</formula1>
    </dataValidation>
    <dataValidation type="list" allowBlank="1" showInputMessage="1" showErrorMessage="1" sqref="C156">
      <formula1>$C$157:$C$158</formula1>
    </dataValidation>
    <dataValidation type="list" allowBlank="1" showInputMessage="1" showErrorMessage="1" sqref="C150">
      <formula1>$C$151:$C$152</formula1>
    </dataValidation>
    <dataValidation type="list" allowBlank="1" showInputMessage="1" showErrorMessage="1" sqref="C147">
      <formula1>$C$148:$C$149</formula1>
    </dataValidation>
    <dataValidation type="list" allowBlank="1" showInputMessage="1" showErrorMessage="1" sqref="C187">
      <formula1>$C$188:$C$189</formula1>
    </dataValidation>
    <dataValidation type="list" allowBlank="1" showInputMessage="1" showErrorMessage="1" sqref="C143">
      <formula1>$C$144:$C$145</formula1>
    </dataValidation>
    <dataValidation type="list" allowBlank="1" showInputMessage="1" showErrorMessage="1" sqref="C119">
      <formula1>$C$120:$C$121</formula1>
    </dataValidation>
    <dataValidation type="list" allowBlank="1" showInputMessage="1" showErrorMessage="1" sqref="C135">
      <formula1>$C$136:$C$137</formula1>
    </dataValidation>
    <dataValidation type="list" allowBlank="1" showInputMessage="1" showErrorMessage="1" sqref="C191">
      <formula1>$C$192:$C$193</formula1>
    </dataValidation>
    <dataValidation type="list" allowBlank="1" showInputMessage="1" showErrorMessage="1" sqref="C122">
      <formula1>$C$123:$C$124</formula1>
    </dataValidation>
    <dataValidation type="list" allowBlank="1" showInputMessage="1" showErrorMessage="1" sqref="C125">
      <formula1>$C$126:$C$127</formula1>
    </dataValidation>
    <dataValidation type="list" allowBlank="1" showInputMessage="1" showErrorMessage="1" sqref="C153">
      <formula1>$C$154:$C$155</formula1>
    </dataValidation>
    <dataValidation type="list" allowBlank="1" showInputMessage="1" showErrorMessage="1" sqref="C171">
      <formula1>$C$172:$C$173</formula1>
    </dataValidation>
  </dataValidation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1"/>
  </sheetPr>
  <dimension ref="A1:AY10"/>
  <sheetViews>
    <sheetView zoomScaleNormal="100" workbookViewId="0"/>
  </sheetViews>
  <sheetFormatPr baseColWidth="10" defaultColWidth="12.7109375" defaultRowHeight="12.75"/>
  <cols>
    <col min="1" max="1" width="39.5703125" style="306" bestFit="1" customWidth="1"/>
    <col min="2" max="16384" width="12.7109375" style="306"/>
  </cols>
  <sheetData>
    <row r="1" spans="1:51">
      <c r="A1" s="195" t="s">
        <v>72</v>
      </c>
      <c r="B1" s="281"/>
    </row>
    <row r="2" spans="1:51" s="200" customFormat="1" ht="12" customHeight="1">
      <c r="A2" s="199" t="s">
        <v>7</v>
      </c>
      <c r="B2" s="185">
        <v>1</v>
      </c>
      <c r="C2" s="185">
        <v>2</v>
      </c>
      <c r="D2" s="185">
        <v>3</v>
      </c>
      <c r="E2" s="185">
        <v>4</v>
      </c>
      <c r="F2" s="185">
        <v>5</v>
      </c>
      <c r="G2" s="185">
        <v>6</v>
      </c>
      <c r="H2" s="185">
        <v>7</v>
      </c>
      <c r="I2" s="185">
        <v>8</v>
      </c>
      <c r="J2" s="185">
        <v>9</v>
      </c>
      <c r="K2" s="185">
        <v>10</v>
      </c>
      <c r="L2" s="185">
        <v>11</v>
      </c>
      <c r="M2" s="185">
        <v>12</v>
      </c>
      <c r="N2" s="185">
        <v>13</v>
      </c>
      <c r="O2" s="185">
        <v>14</v>
      </c>
      <c r="P2" s="185">
        <v>15</v>
      </c>
      <c r="Q2" s="185">
        <v>16</v>
      </c>
      <c r="R2" s="185">
        <v>17</v>
      </c>
      <c r="S2" s="185">
        <v>18</v>
      </c>
      <c r="T2" s="185">
        <v>19</v>
      </c>
      <c r="U2" s="185">
        <v>20</v>
      </c>
      <c r="V2" s="185">
        <v>21</v>
      </c>
      <c r="W2" s="185">
        <v>22</v>
      </c>
      <c r="X2" s="185">
        <v>23</v>
      </c>
      <c r="Y2" s="185">
        <v>24</v>
      </c>
      <c r="Z2" s="185">
        <v>25</v>
      </c>
      <c r="AA2" s="185">
        <v>26</v>
      </c>
      <c r="AB2" s="185">
        <v>27</v>
      </c>
      <c r="AC2" s="185">
        <v>28</v>
      </c>
      <c r="AD2" s="185">
        <v>29</v>
      </c>
      <c r="AE2" s="185">
        <v>30</v>
      </c>
      <c r="AF2" s="185">
        <v>31</v>
      </c>
      <c r="AG2" s="185">
        <v>32</v>
      </c>
      <c r="AH2" s="185">
        <v>33</v>
      </c>
      <c r="AI2" s="185">
        <v>34</v>
      </c>
      <c r="AJ2" s="185">
        <v>35</v>
      </c>
      <c r="AK2" s="185">
        <v>36</v>
      </c>
      <c r="AL2" s="185">
        <v>37</v>
      </c>
      <c r="AM2" s="185">
        <v>38</v>
      </c>
      <c r="AN2" s="185">
        <v>39</v>
      </c>
      <c r="AO2" s="185">
        <v>40</v>
      </c>
      <c r="AP2" s="185">
        <v>41</v>
      </c>
      <c r="AQ2" s="185">
        <v>42</v>
      </c>
      <c r="AR2" s="185">
        <v>43</v>
      </c>
      <c r="AS2" s="185">
        <v>44</v>
      </c>
      <c r="AT2" s="185">
        <v>45</v>
      </c>
      <c r="AU2" s="185">
        <v>46</v>
      </c>
      <c r="AV2" s="185">
        <v>47</v>
      </c>
      <c r="AW2" s="185">
        <v>48</v>
      </c>
      <c r="AX2" s="185">
        <v>49</v>
      </c>
      <c r="AY2" s="185">
        <v>50</v>
      </c>
    </row>
    <row r="3" spans="1:51">
      <c r="A3" s="20" t="s">
        <v>90</v>
      </c>
      <c r="B3" s="22">
        <f ca="1">'Calcul de la réserve'!C15+'Calcul charges d''exploitation'!C7+'Calcul du coût du GC PM-PB'!C10</f>
        <v>5.0653743870744652</v>
      </c>
    </row>
    <row r="4" spans="1:51">
      <c r="A4" s="20"/>
      <c r="B4" s="22"/>
    </row>
    <row r="5" spans="1:51">
      <c r="A5" s="20" t="s">
        <v>16</v>
      </c>
      <c r="B5" s="22">
        <f ca="1">'Calcul location'!C31</f>
        <v>12.972696120324343</v>
      </c>
    </row>
    <row r="6" spans="1:51">
      <c r="A6" s="20"/>
      <c r="B6" s="22"/>
    </row>
    <row r="7" spans="1:51">
      <c r="A7" s="199" t="s">
        <v>233</v>
      </c>
      <c r="B7" s="329">
        <v>1</v>
      </c>
      <c r="C7" s="329">
        <v>2</v>
      </c>
      <c r="D7" s="329">
        <v>3</v>
      </c>
      <c r="E7" s="329">
        <v>4</v>
      </c>
      <c r="F7" s="329">
        <v>5</v>
      </c>
      <c r="G7" s="329">
        <v>6</v>
      </c>
      <c r="H7" s="329">
        <v>7</v>
      </c>
      <c r="I7" s="329">
        <v>8</v>
      </c>
      <c r="J7" s="329">
        <v>9</v>
      </c>
      <c r="K7" s="199" t="s">
        <v>250</v>
      </c>
      <c r="L7" s="199"/>
      <c r="M7" s="199"/>
      <c r="N7" s="199"/>
    </row>
    <row r="8" spans="1:51">
      <c r="A8" s="20" t="s">
        <v>197</v>
      </c>
      <c r="B8" s="21">
        <f ca="1">'Calcul tarif PRDM-PM'!C18</f>
        <v>385.52323209603463</v>
      </c>
      <c r="C8" s="21">
        <f ca="1">'Calcul tarif PRDM-PM'!D18</f>
        <v>0</v>
      </c>
      <c r="D8" s="21">
        <f ca="1">'Calcul tarif PRDM-PM'!E18</f>
        <v>0</v>
      </c>
      <c r="E8" s="21">
        <f ca="1">'Calcul tarif PRDM-PM'!F18</f>
        <v>0</v>
      </c>
      <c r="F8" s="21">
        <f ca="1">'Calcul tarif PRDM-PM'!G18</f>
        <v>0</v>
      </c>
      <c r="G8" s="21">
        <f ca="1">'Calcul tarif PRDM-PM'!H18</f>
        <v>0</v>
      </c>
      <c r="H8" s="21">
        <f ca="1">'Calcul tarif PRDM-PM'!I18</f>
        <v>0</v>
      </c>
      <c r="I8" s="21">
        <f ca="1">'Calcul tarif PRDM-PM'!J18</f>
        <v>0</v>
      </c>
      <c r="J8" s="21">
        <f ca="1">'Calcul tarif PRDM-PM'!K18</f>
        <v>0</v>
      </c>
      <c r="K8" s="21">
        <f ca="1">'Calcul tarif PRDM-PM'!L18</f>
        <v>0</v>
      </c>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row>
    <row r="9" spans="1:51">
      <c r="A9" s="20"/>
      <c r="B9" s="22"/>
    </row>
    <row r="10" spans="1:51">
      <c r="A10" s="306" t="s">
        <v>204</v>
      </c>
      <c r="B10" s="21">
        <f ca="1">'Calcul du FAS'!C23</f>
        <v>157.680883150021</v>
      </c>
    </row>
  </sheetData>
  <conditionalFormatting sqref="B5:B6 B8:B9 C8:AY8">
    <cfRule type="expression" dxfId="2" priority="2">
      <formula>$D$5="Attention scénario d'achat de tranches de l'opérateur générique non cohérent avec le taux de pénétration et sa part de marché"</formula>
    </cfRule>
  </conditionalFormatting>
  <conditionalFormatting sqref="B10">
    <cfRule type="expression" dxfId="1" priority="1">
      <formula>$D$5="Attention scénario d'achat de tranches de l'opérateur générique non cohérent avec le taux de pénétration et sa part de marché"</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theme="0"/>
  </sheetPr>
  <dimension ref="A1:AY56"/>
  <sheetViews>
    <sheetView zoomScaleNormal="100" workbookViewId="0"/>
  </sheetViews>
  <sheetFormatPr baseColWidth="10" defaultRowHeight="12.75"/>
  <cols>
    <col min="1" max="1" width="28.7109375" style="11" bestFit="1" customWidth="1"/>
    <col min="2" max="2" width="14.5703125" style="11" bestFit="1" customWidth="1"/>
    <col min="3" max="8" width="13.42578125" style="11" bestFit="1" customWidth="1"/>
    <col min="9" max="10" width="11.85546875" style="11" bestFit="1" customWidth="1"/>
    <col min="11" max="11" width="13.42578125" style="11" bestFit="1" customWidth="1"/>
    <col min="12" max="12" width="11.85546875" style="11" bestFit="1" customWidth="1"/>
    <col min="13" max="16" width="13.42578125" style="11" bestFit="1" customWidth="1"/>
    <col min="17" max="51" width="11.85546875" style="11" bestFit="1" customWidth="1"/>
    <col min="52" max="16384" width="11.42578125" style="11"/>
  </cols>
  <sheetData>
    <row r="1" spans="1:51" s="284" customFormat="1" ht="12" customHeight="1">
      <c r="A1" s="282" t="s">
        <v>7</v>
      </c>
      <c r="B1" s="283">
        <v>1</v>
      </c>
      <c r="C1" s="283">
        <v>2</v>
      </c>
      <c r="D1" s="283">
        <v>3</v>
      </c>
      <c r="E1" s="283">
        <v>4</v>
      </c>
      <c r="F1" s="283">
        <v>5</v>
      </c>
      <c r="G1" s="283">
        <v>6</v>
      </c>
      <c r="H1" s="283">
        <v>7</v>
      </c>
      <c r="I1" s="283">
        <v>8</v>
      </c>
      <c r="J1" s="283">
        <v>9</v>
      </c>
      <c r="K1" s="283">
        <v>10</v>
      </c>
      <c r="L1" s="283">
        <v>11</v>
      </c>
      <c r="M1" s="283">
        <v>12</v>
      </c>
      <c r="N1" s="283">
        <v>13</v>
      </c>
      <c r="O1" s="283">
        <v>14</v>
      </c>
      <c r="P1" s="283">
        <v>15</v>
      </c>
      <c r="Q1" s="283">
        <v>16</v>
      </c>
      <c r="R1" s="283">
        <v>17</v>
      </c>
      <c r="S1" s="283">
        <v>18</v>
      </c>
      <c r="T1" s="283">
        <v>19</v>
      </c>
      <c r="U1" s="283">
        <v>20</v>
      </c>
      <c r="V1" s="283">
        <v>21</v>
      </c>
      <c r="W1" s="283">
        <v>22</v>
      </c>
      <c r="X1" s="283">
        <v>23</v>
      </c>
      <c r="Y1" s="283">
        <v>24</v>
      </c>
      <c r="Z1" s="283">
        <v>25</v>
      </c>
      <c r="AA1" s="283">
        <v>26</v>
      </c>
      <c r="AB1" s="283">
        <v>27</v>
      </c>
      <c r="AC1" s="283">
        <v>28</v>
      </c>
      <c r="AD1" s="283">
        <v>29</v>
      </c>
      <c r="AE1" s="283">
        <v>30</v>
      </c>
      <c r="AF1" s="283">
        <v>31</v>
      </c>
      <c r="AG1" s="283">
        <v>32</v>
      </c>
      <c r="AH1" s="283">
        <v>33</v>
      </c>
      <c r="AI1" s="283">
        <v>34</v>
      </c>
      <c r="AJ1" s="283">
        <v>35</v>
      </c>
      <c r="AK1" s="283">
        <v>36</v>
      </c>
      <c r="AL1" s="283">
        <v>37</v>
      </c>
      <c r="AM1" s="283">
        <v>38</v>
      </c>
      <c r="AN1" s="283">
        <v>39</v>
      </c>
      <c r="AO1" s="283">
        <v>40</v>
      </c>
      <c r="AP1" s="283">
        <v>41</v>
      </c>
      <c r="AQ1" s="283">
        <v>42</v>
      </c>
      <c r="AR1" s="283">
        <v>43</v>
      </c>
      <c r="AS1" s="283">
        <v>44</v>
      </c>
      <c r="AT1" s="283">
        <v>45</v>
      </c>
      <c r="AU1" s="283">
        <v>46</v>
      </c>
      <c r="AV1" s="283">
        <v>47</v>
      </c>
      <c r="AW1" s="283">
        <v>48</v>
      </c>
      <c r="AX1" s="283">
        <v>49</v>
      </c>
      <c r="AY1" s="283">
        <v>50</v>
      </c>
    </row>
    <row r="2" spans="1:51" s="26" customFormat="1">
      <c r="A2" s="26" t="s">
        <v>91</v>
      </c>
      <c r="B2" s="27">
        <f ca="1">(SUM('Revenus récurrents'!C15:C18)+SUM('Revenus non récurrents'!C11:C12))+'Revenus non récurrents'!C13-('Calcul de la réserve'!C13+'Calcul du coût du GC PM-PB'!C8+'Calcul charges d''exploitation'!C4)</f>
        <v>-1398984.7612030942</v>
      </c>
      <c r="C2" s="27">
        <f ca="1">(SUM('Revenus récurrents'!D15:D18)+SUM('Revenus non récurrents'!D11:D12))+'Revenus non récurrents'!D13-('Calcul de la réserve'!D13+'Calcul du coût du GC PM-PB'!D8+'Calcul charges d''exploitation'!D4)</f>
        <v>-2886617.5765483603</v>
      </c>
      <c r="D2" s="27">
        <f ca="1">(SUM('Revenus récurrents'!E15:E18)+SUM('Revenus non récurrents'!E11:E12))+'Revenus non récurrents'!E13-('Calcul de la réserve'!E13+'Calcul du coût du GC PM-PB'!E8+'Calcul charges d''exploitation'!E4)</f>
        <v>-3256712.8915597601</v>
      </c>
      <c r="E2" s="27">
        <f ca="1">(SUM('Revenus récurrents'!F15:F18)+SUM('Revenus non récurrents'!F11:F12))+'Revenus non récurrents'!F13-('Calcul de la réserve'!F13+'Calcul du coût du GC PM-PB'!F8+'Calcul charges d''exploitation'!F4)</f>
        <v>-3198299.0786460191</v>
      </c>
      <c r="F2" s="27">
        <f ca="1">(SUM('Revenus récurrents'!G15:G18)+SUM('Revenus non récurrents'!G11:G12))+'Revenus non récurrents'!G13-('Calcul de la réserve'!G13+'Calcul du coût du GC PM-PB'!G8+'Calcul charges d''exploitation'!G4)</f>
        <v>-4119189.9618945518</v>
      </c>
      <c r="G2" s="27">
        <f ca="1">(SUM('Revenus récurrents'!H15:H18)+SUM('Revenus non récurrents'!H11:H12))+'Revenus non récurrents'!H13-('Calcul de la réserve'!H13+'Calcul du coût du GC PM-PB'!H8+'Calcul charges d''exploitation'!H4)</f>
        <v>506495.74272410106</v>
      </c>
      <c r="H2" s="27">
        <f ca="1">(SUM('Revenus récurrents'!I15:I18)+SUM('Revenus non récurrents'!I11:I12))+'Revenus non récurrents'!I13-('Calcul de la réserve'!I13+'Calcul du coût du GC PM-PB'!I8+'Calcul charges d''exploitation'!I4)</f>
        <v>354989.39346584678</v>
      </c>
      <c r="I2" s="27">
        <f ca="1">(SUM('Revenus récurrents'!J15:J18)+SUM('Revenus non récurrents'!J11:J12))+'Revenus non récurrents'!J13-('Calcul de la réserve'!J13+'Calcul du coût du GC PM-PB'!J8+'Calcul charges d''exploitation'!J4)</f>
        <v>1562099.7462334568</v>
      </c>
      <c r="J2" s="27">
        <f ca="1">(SUM('Revenus récurrents'!K15:K18)+SUM('Revenus non récurrents'!K11:K12))+'Revenus non récurrents'!K13-('Calcul de la réserve'!K13+'Calcul du coût du GC PM-PB'!K8+'Calcul charges d''exploitation'!K4)</f>
        <v>6231150.9134623166</v>
      </c>
      <c r="K2" s="27">
        <f ca="1">(SUM('Revenus récurrents'!L15:L18)+SUM('Revenus non récurrents'!L11:L12))+'Revenus non récurrents'!L13-('Calcul de la réserve'!L13+'Calcul du coût du GC PM-PB'!L8+'Calcul charges d''exploitation'!L4)</f>
        <v>4061499.4657913577</v>
      </c>
      <c r="L2" s="27">
        <f ca="1">(SUM('Revenus récurrents'!M15:M18)+SUM('Revenus non récurrents'!M11:M12))+'Revenus non récurrents'!M13-('Calcul de la réserve'!M13+'Calcul du coût du GC PM-PB'!M8+'Calcul charges d''exploitation'!M4)</f>
        <v>4513026.7100628316</v>
      </c>
      <c r="M2" s="27">
        <f ca="1">(SUM('Revenus récurrents'!N15:N18)+SUM('Revenus non récurrents'!N11:N12))+'Revenus non récurrents'!N13-('Calcul de la réserve'!N13+'Calcul du coût du GC PM-PB'!N8+'Calcul charges d''exploitation'!N4)</f>
        <v>1046360.7470730636</v>
      </c>
      <c r="N2" s="27">
        <f ca="1">(SUM('Revenus récurrents'!O15:O18)+SUM('Revenus non récurrents'!O11:O12))+'Revenus non récurrents'!O13-('Calcul de la réserve'!O13+'Calcul du coût du GC PM-PB'!O8+'Calcul charges d''exploitation'!O4)</f>
        <v>1041553.0690274304</v>
      </c>
      <c r="O2" s="27">
        <f ca="1">(SUM('Revenus récurrents'!P15:P18)+SUM('Revenus non récurrents'!P11:P12))+'Revenus non récurrents'!P13-('Calcul de la réserve'!P13+'Calcul du coût du GC PM-PB'!P8+'Calcul charges d''exploitation'!P4)</f>
        <v>4644333.6193290092</v>
      </c>
      <c r="P2" s="27">
        <f ca="1">(SUM('Revenus récurrents'!Q15:Q18)+SUM('Revenus non récurrents'!Q11:Q12))+'Revenus non récurrents'!Q13-('Calcul de la réserve'!Q13+'Calcul du coût du GC PM-PB'!Q8+'Calcul charges d''exploitation'!Q4)</f>
        <v>939339.89713138435</v>
      </c>
      <c r="Q2" s="27">
        <f ca="1">(SUM('Revenus récurrents'!R15:R18)+SUM('Revenus non récurrents'!R11:R12))+'Revenus non récurrents'!R13-('Calcul de la réserve'!R13+'Calcul du coût du GC PM-PB'!R8+'Calcul charges d''exploitation'!R4)</f>
        <v>880775.85174763482</v>
      </c>
      <c r="R2" s="27">
        <f ca="1">(SUM('Revenus récurrents'!S15:S18)+SUM('Revenus non récurrents'!S11:S12))+'Revenus non récurrents'!S13-('Calcul de la réserve'!S13+'Calcul du coût du GC PM-PB'!S8+'Calcul charges d''exploitation'!S4)</f>
        <v>836526.57174019283</v>
      </c>
      <c r="S2" s="27">
        <f ca="1">(SUM('Revenus récurrents'!T15:T18)+SUM('Revenus non récurrents'!T11:T12))+'Revenus non récurrents'!T13-('Calcul de la réserve'!T13+'Calcul du coût du GC PM-PB'!T8+'Calcul charges d''exploitation'!T4)</f>
        <v>790641.46295888722</v>
      </c>
      <c r="T2" s="27">
        <f ca="1">(SUM('Revenus récurrents'!U15:U18)+SUM('Revenus non récurrents'!U11:U12))+'Revenus non récurrents'!U13-('Calcul de la réserve'!U13+'Calcul du coût du GC PM-PB'!U8+'Calcul charges d''exploitation'!U4)</f>
        <v>749928.51696802769</v>
      </c>
      <c r="U2" s="27">
        <f ca="1">(SUM('Revenus récurrents'!V15:V18)+SUM('Revenus non récurrents'!V11:V12))+'Revenus non récurrents'!V13-('Calcul de la réserve'!V13+'Calcul du coût du GC PM-PB'!V8+'Calcul charges d''exploitation'!V4)</f>
        <v>718973.00553754158</v>
      </c>
      <c r="V2" s="27">
        <f ca="1">(SUM('Revenus récurrents'!W15:W18)+SUM('Revenus non récurrents'!W11:W12))+'Revenus non récurrents'!W13-('Calcul de la réserve'!W13+'Calcul du coût du GC PM-PB'!W8+'Calcul charges d''exploitation'!W4)</f>
        <v>1985856.0513309641</v>
      </c>
      <c r="W2" s="27">
        <f ca="1">(SUM('Revenus récurrents'!X15:X18)+SUM('Revenus non récurrents'!X11:X12))+'Revenus non récurrents'!X13-('Calcul de la réserve'!X13+'Calcul du coût du GC PM-PB'!X8+'Calcul charges d''exploitation'!X4)</f>
        <v>1992176.6495177718</v>
      </c>
      <c r="X2" s="27">
        <f ca="1">(SUM('Revenus récurrents'!Y15:Y18)+SUM('Revenus non récurrents'!Y11:Y12))+'Revenus non récurrents'!Y13-('Calcul de la réserve'!Y13+'Calcul du coût du GC PM-PB'!Y8+'Calcul charges d''exploitation'!Y4)</f>
        <v>1978398.6434637532</v>
      </c>
      <c r="Y2" s="27">
        <f ca="1">(SUM('Revenus récurrents'!Z15:Z18)+SUM('Revenus non récurrents'!Z11:Z12))+'Revenus non récurrents'!Z13-('Calcul de la réserve'!Z13+'Calcul du coût du GC PM-PB'!Z8+'Calcul charges d''exploitation'!Z4)</f>
        <v>1951641.4825394424</v>
      </c>
      <c r="Z2" s="27">
        <f ca="1">(SUM('Revenus récurrents'!AA15:AA18)+SUM('Revenus non récurrents'!AA11:AA12))+'Revenus non récurrents'!AA13-('Calcul de la réserve'!AA13+'Calcul du coût du GC PM-PB'!AA8+'Calcul charges d''exploitation'!AA4)</f>
        <v>1927129.4359844155</v>
      </c>
      <c r="AA2" s="27">
        <f ca="1">(SUM('Revenus récurrents'!AB15:AB18)+SUM('Revenus non récurrents'!AB11:AB12))+'Revenus non récurrents'!AB13-('Calcul de la réserve'!AB13+'Calcul du coût du GC PM-PB'!AB8+'Calcul charges d''exploitation'!AB4)</f>
        <v>1898847.0043530706</v>
      </c>
      <c r="AB2" s="27">
        <f ca="1">(SUM('Revenus récurrents'!AC15:AC18)+SUM('Revenus non récurrents'!AC11:AC12))+'Revenus non récurrents'!AC13-('Calcul de la réserve'!AC13+'Calcul du coût du GC PM-PB'!AC8+'Calcul charges d''exploitation'!AC4)</f>
        <v>1883250.7670482034</v>
      </c>
      <c r="AC2" s="27">
        <f ca="1">(SUM('Revenus récurrents'!AD15:AD18)+SUM('Revenus non récurrents'!AD11:AD12))+'Revenus non récurrents'!AD13-('Calcul de la réserve'!AD13+'Calcul du coût du GC PM-PB'!AD8+'Calcul charges d''exploitation'!AD4)</f>
        <v>1864054.5297433361</v>
      </c>
      <c r="AD2" s="27">
        <f ca="1">(SUM('Revenus récurrents'!AE15:AE18)+SUM('Revenus non récurrents'!AE11:AE12))+'Revenus non récurrents'!AE13-('Calcul de la réserve'!AE13+'Calcul du coût du GC PM-PB'!AE8+'Calcul charges d''exploitation'!AE4)</f>
        <v>1846658.2924384689</v>
      </c>
      <c r="AE2" s="27">
        <f ca="1">(SUM('Revenus récurrents'!AF15:AF18)+SUM('Revenus non récurrents'!AF11:AF12))+'Revenus non récurrents'!AF13-('Calcul de la réserve'!AF13+'Calcul du coût du GC PM-PB'!AF8+'Calcul charges d''exploitation'!AF4)</f>
        <v>1831962.0551336012</v>
      </c>
      <c r="AF2" s="27">
        <f ca="1">(SUM('Revenus récurrents'!AG15:AG18)+SUM('Revenus non récurrents'!AG11:AG12))+'Revenus non récurrents'!AG13-('Calcul de la réserve'!AG13+'Calcul du coût du GC PM-PB'!AG8+'Calcul charges d''exploitation'!AG4)</f>
        <v>1817265.8178287339</v>
      </c>
      <c r="AG2" s="27">
        <f ca="1">(SUM('Revenus récurrents'!AH15:AH18)+SUM('Revenus non récurrents'!AH11:AH12))+'Revenus non récurrents'!AH13-('Calcul de la réserve'!AH13+'Calcul du coût du GC PM-PB'!AH8+'Calcul charges d''exploitation'!AH4)</f>
        <v>1802569.5805238667</v>
      </c>
      <c r="AH2" s="27">
        <f ca="1">(SUM('Revenus récurrents'!AI15:AI18)+SUM('Revenus non récurrents'!AI11:AI12))+'Revenus non récurrents'!AI13-('Calcul de la réserve'!AI13+'Calcul du coût du GC PM-PB'!AI8+'Calcul charges d''exploitation'!AI4)</f>
        <v>1787873.343218999</v>
      </c>
      <c r="AI2" s="27">
        <f ca="1">(SUM('Revenus récurrents'!AJ15:AJ18)+SUM('Revenus non récurrents'!AJ11:AJ12))+'Revenus non récurrents'!AJ13-('Calcul de la réserve'!AJ13+'Calcul du coût du GC PM-PB'!AJ8+'Calcul charges d''exploitation'!AJ4)</f>
        <v>1773177.1059141317</v>
      </c>
      <c r="AJ2" s="27">
        <f ca="1">(SUM('Revenus récurrents'!AK15:AK18)+SUM('Revenus non récurrents'!AK11:AK12))+'Revenus non récurrents'!AK13-('Calcul de la réserve'!AK13+'Calcul du coût du GC PM-PB'!AK8+'Calcul charges d''exploitation'!AK4)</f>
        <v>1758480.8686092645</v>
      </c>
      <c r="AK2" s="27">
        <f ca="1">(SUM('Revenus récurrents'!AL15:AL18)+SUM('Revenus non récurrents'!AL11:AL12))+'Revenus non récurrents'!AL13-('Calcul de la réserve'!AL13+'Calcul du coût du GC PM-PB'!AL8+'Calcul charges d''exploitation'!AL4)</f>
        <v>1743784.6313043972</v>
      </c>
      <c r="AL2" s="27">
        <f ca="1">(SUM('Revenus récurrents'!AM15:AM18)+SUM('Revenus non récurrents'!AM11:AM12))+'Revenus non récurrents'!AM13-('Calcul de la réserve'!AM13+'Calcul du coût du GC PM-PB'!AM8+'Calcul charges d''exploitation'!AM4)</f>
        <v>1729088.39399953</v>
      </c>
      <c r="AM2" s="27">
        <f ca="1">(SUM('Revenus récurrents'!AN15:AN18)+SUM('Revenus non récurrents'!AN11:AN12))+'Revenus non récurrents'!AN13-('Calcul de la réserve'!AN13+'Calcul du coût du GC PM-PB'!AN8+'Calcul charges d''exploitation'!AN4)</f>
        <v>1714392.1566946623</v>
      </c>
      <c r="AN2" s="27">
        <f ca="1">(SUM('Revenus récurrents'!AO15:AO18)+SUM('Revenus non récurrents'!AO11:AO12))+'Revenus non récurrents'!AO13-('Calcul de la réserve'!AO13+'Calcul du coût du GC PM-PB'!AO8+'Calcul charges d''exploitation'!AO4)</f>
        <v>1699695.919389795</v>
      </c>
      <c r="AO2" s="27">
        <f ca="1">(SUM('Revenus récurrents'!AP15:AP18)+SUM('Revenus non récurrents'!AP11:AP12))+'Revenus non récurrents'!AP13-('Calcul de la réserve'!AP13+'Calcul du coût du GC PM-PB'!AP8+'Calcul charges d''exploitation'!AP4)</f>
        <v>1692199.6820849278</v>
      </c>
      <c r="AP2" s="27">
        <f ca="1">(SUM('Revenus récurrents'!AQ15:AQ18)+SUM('Revenus non récurrents'!AQ11:AQ12))+'Revenus non récurrents'!AQ13-('Calcul de la réserve'!AQ13+'Calcul du coût du GC PM-PB'!AQ8+'Calcul charges d''exploitation'!AQ4)</f>
        <v>1682003.4447800601</v>
      </c>
      <c r="AQ2" s="27">
        <f ca="1">(SUM('Revenus récurrents'!AR15:AR18)+SUM('Revenus non récurrents'!AR11:AR12))+'Revenus non récurrents'!AR13-('Calcul de la réserve'!AR13+'Calcul du coût du GC PM-PB'!AR8+'Calcul charges d''exploitation'!AR4)</f>
        <v>1669107.2074751928</v>
      </c>
      <c r="AR2" s="27">
        <f ca="1">(SUM('Revenus récurrents'!AS15:AS18)+SUM('Revenus non récurrents'!AS11:AS12))+'Revenus non récurrents'!AS13-('Calcul de la réserve'!AS13+'Calcul du coût du GC PM-PB'!AS8+'Calcul charges d''exploitation'!AS4)</f>
        <v>1655310.9701703256</v>
      </c>
      <c r="AS2" s="27">
        <f ca="1">(SUM('Revenus récurrents'!AT15:AT18)+SUM('Revenus non récurrents'!AT11:AT12))+'Revenus non récurrents'!AT13-('Calcul de la réserve'!AT13+'Calcul du coût du GC PM-PB'!AT8+'Calcul charges d''exploitation'!AT4)</f>
        <v>1639714.7328654584</v>
      </c>
      <c r="AT2" s="27">
        <f ca="1">(SUM('Revenus récurrents'!AU15:AU18)+SUM('Revenus non récurrents'!AU11:AU12))+'Revenus non récurrents'!AU13-('Calcul de la réserve'!AU13+'Calcul du coût du GC PM-PB'!AU8+'Calcul charges d''exploitation'!AU4)</f>
        <v>1623218.4955605911</v>
      </c>
      <c r="AU2" s="27">
        <f ca="1">(SUM('Revenus récurrents'!AV15:AV18)+SUM('Revenus non récurrents'!AV11:AV12))+'Revenus non récurrents'!AV13-('Calcul de la réserve'!AV13+'Calcul du coût du GC PM-PB'!AV8+'Calcul charges d''exploitation'!AV4)</f>
        <v>1604922.2582557234</v>
      </c>
      <c r="AV2" s="27">
        <f ca="1">(SUM('Revenus récurrents'!AW15:AW18)+SUM('Revenus non récurrents'!AW11:AW12))+'Revenus non récurrents'!AW13-('Calcul de la réserve'!AW13+'Calcul du coût du GC PM-PB'!AW8+'Calcul charges d''exploitation'!AW4)</f>
        <v>1589326.0209508562</v>
      </c>
      <c r="AW2" s="27">
        <f ca="1">(SUM('Revenus récurrents'!AX15:AX18)+SUM('Revenus non récurrents'!AX11:AX12))+'Revenus non récurrents'!AX13-('Calcul de la réserve'!AX13+'Calcul du coût du GC PM-PB'!AX8+'Calcul charges d''exploitation'!AX4)</f>
        <v>1570129.7836459889</v>
      </c>
      <c r="AX2" s="27">
        <f ca="1">(SUM('Revenus récurrents'!AY15:AY18)+SUM('Revenus non récurrents'!AY11:AY12))+'Revenus non récurrents'!AY13-('Calcul de la réserve'!AY13+'Calcul du coût du GC PM-PB'!AY8+'Calcul charges d''exploitation'!AY4)</f>
        <v>1552733.5463411212</v>
      </c>
      <c r="AY2" s="27">
        <f ca="1">(SUM('Revenus récurrents'!AZ15:AZ18)+SUM('Revenus non récurrents'!AZ11:AZ12))+'Revenus non récurrents'!AZ13-('Calcul de la réserve'!AZ13+'Calcul du coût du GC PM-PB'!AZ8+'Calcul charges d''exploitation'!AZ4)</f>
        <v>1538037.309036254</v>
      </c>
    </row>
    <row r="3" spans="1:51" s="20" customFormat="1">
      <c r="A3" s="23" t="s">
        <v>149</v>
      </c>
      <c r="B3" s="29">
        <f ca="1">IFERROR(MAX(IRR('Représentations graphiques'!$B$2:B2),0%),0%)</f>
        <v>0</v>
      </c>
      <c r="C3" s="29">
        <f ca="1">IFERROR(MAX(IRR('Représentations graphiques'!$B$2:C2),0%),0%)</f>
        <v>0</v>
      </c>
      <c r="D3" s="29">
        <f ca="1">IFERROR(MAX(IRR('Représentations graphiques'!$B$2:D2),0%),0%)</f>
        <v>0</v>
      </c>
      <c r="E3" s="29">
        <f ca="1">IFERROR(MAX(IRR('Représentations graphiques'!$B$2:E2),0%),0%)</f>
        <v>0</v>
      </c>
      <c r="F3" s="29">
        <f ca="1">IFERROR(MAX(IRR('Représentations graphiques'!$B$2:F2),0%),0%)</f>
        <v>0</v>
      </c>
      <c r="G3" s="29">
        <f ca="1">IFERROR(MAX(IRR('Représentations graphiques'!$B$2:G2),0%),0%)</f>
        <v>0</v>
      </c>
      <c r="H3" s="29">
        <f ca="1">IFERROR(MAX(IRR('Représentations graphiques'!$B$2:H2),0%),0%)</f>
        <v>0</v>
      </c>
      <c r="I3" s="29">
        <f ca="1">IFERROR(MAX(IRR('Représentations graphiques'!$B$2:I2),0%),0%)</f>
        <v>0</v>
      </c>
      <c r="J3" s="29">
        <f ca="1">IFERROR(MAX(IRR('Représentations graphiques'!$B$2:J2),0%),0%)</f>
        <v>0</v>
      </c>
      <c r="K3" s="29">
        <f ca="1">IFERROR(MAX(IRR('Représentations graphiques'!$B$2:K2),0%),0%)</f>
        <v>0</v>
      </c>
      <c r="L3" s="29">
        <f ca="1">IFERROR(MAX(IRR('Représentations graphiques'!$B$2:L2),0%),0%)</f>
        <v>2.4323760370064784E-2</v>
      </c>
      <c r="M3" s="29">
        <f ca="1">IFERROR(MAX(IRR('Représentations graphiques'!$B$2:M2),0%),0%)</f>
        <v>3.3418010842421575E-2</v>
      </c>
      <c r="N3" s="29">
        <f ca="1">IFERROR(MAX(IRR('Représentations graphiques'!$B$2:N2),0%),0%)</f>
        <v>4.1416894362471979E-2</v>
      </c>
      <c r="O3" s="29">
        <f ca="1">IFERROR(MAX(IRR('Représentations graphiques'!$B$2:O2),0%),0%)</f>
        <v>6.8721897327856274E-2</v>
      </c>
      <c r="P3" s="29">
        <f ca="1">IFERROR(MAX(IRR('Représentations graphiques'!$B$2:P2),0%),0%)</f>
        <v>7.2970567981884837E-2</v>
      </c>
      <c r="Q3" s="29">
        <f ca="1">IFERROR(MAX(IRR('Représentations graphiques'!$B$2:Q2),0%),0%)</f>
        <v>7.6477934705077688E-2</v>
      </c>
      <c r="R3" s="29">
        <f ca="1">IFERROR(MAX(IRR('Représentations graphiques'!$B$2:R2),0%),0%)</f>
        <v>7.9413822894449426E-2</v>
      </c>
      <c r="S3" s="29">
        <f ca="1">IFERROR(MAX(IRR('Représentations graphiques'!$B$2:S2),0%),0%)</f>
        <v>8.1863148851982981E-2</v>
      </c>
      <c r="T3" s="29">
        <f ca="1">IFERROR(MAX(IRR('Représentations graphiques'!$B$2:T2),0%),0%)</f>
        <v>8.3917873302867596E-2</v>
      </c>
      <c r="U3" s="29">
        <f ca="1">IFERROR(MAX(IRR('Représentations graphiques'!$B$2:U2),0%),0%)</f>
        <v>8.566344380053148E-2</v>
      </c>
      <c r="V3" s="29">
        <f ca="1">IFERROR(MAX(IRR('Représentations graphiques'!$B$2:V2),0%),0%)</f>
        <v>8.9809901908838308E-2</v>
      </c>
      <c r="W3" s="29">
        <f ca="1">IFERROR(MAX(IRR('Représentations graphiques'!$B$2:W2),0%),0%)</f>
        <v>9.3291628064859466E-2</v>
      </c>
      <c r="X3" s="29">
        <f ca="1">IFERROR(MAX(IRR('Représentations graphiques'!$B$2:X2),0%),0%)</f>
        <v>9.6207477865951185E-2</v>
      </c>
      <c r="Y3" s="29">
        <f ca="1">IFERROR(MAX(IRR('Représentations graphiques'!$B$2:Y2),0%),0%)</f>
        <v>9.8650048950598146E-2</v>
      </c>
      <c r="Z3" s="29">
        <f ca="1">IFERROR(MAX(IRR('Représentations graphiques'!$B$2:Z2),0%),0%)</f>
        <v>0.10071068159331031</v>
      </c>
      <c r="AA3" s="29">
        <f ca="1">IFERROR(MAX(IRR('Représentations graphiques'!$B$2:AA2),0%),0%)</f>
        <v>0.10245453028983587</v>
      </c>
      <c r="AB3" s="29">
        <f ca="1">IFERROR(MAX(IRR('Représentations graphiques'!$B$2:AB2),0%),0%)</f>
        <v>0.10394663986634267</v>
      </c>
      <c r="AC3" s="29">
        <f ca="1">IFERROR(MAX(IRR('Représentations graphiques'!$B$2:AC2),0%),0%)</f>
        <v>0.105225682460792</v>
      </c>
      <c r="AD3" s="29">
        <f ca="1">IFERROR(MAX(IRR('Représentations graphiques'!$B$2:AD2),0%),0%)</f>
        <v>0.10632679488662999</v>
      </c>
      <c r="AE3" s="29">
        <f ca="1">IFERROR(MAX(IRR('Représentations graphiques'!$B$2:AE2),0%),0%)</f>
        <v>0.10727890363904846</v>
      </c>
      <c r="AF3" s="29">
        <f ca="1">IFERROR(MAX(IRR('Représentations graphiques'!$B$2:AF2),0%),0%)</f>
        <v>0.10810432313387297</v>
      </c>
      <c r="AG3" s="29">
        <f ca="1">IFERROR(MAX(IRR('Représentations graphiques'!$B$2:AG2),0%),0%)</f>
        <v>0.10882159031141581</v>
      </c>
      <c r="AH3" s="29">
        <f ca="1">IFERROR(MAX(IRR('Représentations graphiques'!$B$2:AH2),0%),0%)</f>
        <v>0.10944619304732717</v>
      </c>
      <c r="AI3" s="29">
        <f ca="1">IFERROR(MAX(IRR('Représentations graphiques'!$B$2:AI2),0%),0%)</f>
        <v>0.10999113935164884</v>
      </c>
      <c r="AJ3" s="29">
        <f ca="1">IFERROR(MAX(IRR('Représentations graphiques'!$B$2:AJ2),0%),0%)</f>
        <v>0.11046740637254326</v>
      </c>
      <c r="AK3" s="29">
        <f ca="1">IFERROR(MAX(IRR('Représentations graphiques'!$B$2:AK2),0%),0%)</f>
        <v>0.11088429762344809</v>
      </c>
      <c r="AL3" s="29">
        <f ca="1">IFERROR(MAX(IRR('Représentations graphiques'!$B$2:AL2),0%),0%)</f>
        <v>0.11124972941316691</v>
      </c>
      <c r="AM3" s="29">
        <f ca="1">IFERROR(MAX(IRR('Représentations graphiques'!$B$2:AM2),0%),0%)</f>
        <v>0.11157046215382227</v>
      </c>
      <c r="AN3" s="29">
        <f ca="1">IFERROR(MAX(IRR('Représentations graphiques'!$B$2:AN2),0%),0%)</f>
        <v>0.1118522883860853</v>
      </c>
      <c r="AO3" s="29">
        <f ca="1">IFERROR(MAX(IRR('Représentations graphiques'!$B$2:AO2),0%),0%)</f>
        <v>0.11210123898713698</v>
      </c>
      <c r="AP3" s="29">
        <f ca="1">IFERROR(MAX(IRR('Représentations graphiques'!$B$2:AP2),0%),0%)</f>
        <v>0.11232100762693098</v>
      </c>
      <c r="AQ3" s="29">
        <f ca="1">IFERROR(MAX(IRR('Représentations graphiques'!$B$2:AQ2),0%),0%)</f>
        <v>0.11251487224296852</v>
      </c>
      <c r="AR3" s="29">
        <f ca="1">IFERROR(MAX(IRR('Représentations graphiques'!$B$2:AR2),0%),0%)</f>
        <v>0.11268592841036917</v>
      </c>
      <c r="AS3" s="29">
        <f ca="1">IFERROR(MAX(IRR('Représentations graphiques'!$B$2:AS2),0%),0%)</f>
        <v>0.11283680199840296</v>
      </c>
      <c r="AT3" s="29">
        <f ca="1">IFERROR(MAX(IRR('Représentations graphiques'!$B$2:AT2),0%),0%)</f>
        <v>0.11296988490986148</v>
      </c>
      <c r="AU3" s="29">
        <f ca="1">IFERROR(MAX(IRR('Représentations graphiques'!$B$2:AU2),0%),0%)</f>
        <v>0.11308720967880581</v>
      </c>
      <c r="AV3" s="29">
        <f ca="1">IFERROR(MAX(IRR('Représentations graphiques'!$B$2:AV2),0%),0%)</f>
        <v>0.11319086773433384</v>
      </c>
      <c r="AW3" s="29">
        <f ca="1">IFERROR(MAX(IRR('Représentations graphiques'!$B$2:AW2),0%),0%)</f>
        <v>0.11328228355693892</v>
      </c>
      <c r="AX3" s="29">
        <f ca="1">IFERROR(MAX(IRR('Représentations graphiques'!$B$2:AX2),0%),0%)</f>
        <v>0.11336302572381007</v>
      </c>
      <c r="AY3" s="29">
        <f ca="1">IFERROR(MAX(IRR('Représentations graphiques'!$B$2:AY2),0%),0%)</f>
        <v>0.11343448967623471</v>
      </c>
    </row>
    <row r="52" spans="1:51">
      <c r="A52" s="66"/>
    </row>
    <row r="54" spans="1:51">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row>
    <row r="56" spans="1:51">
      <c r="A56" s="67"/>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tabColor theme="0"/>
  </sheetPr>
  <dimension ref="A1:P48"/>
  <sheetViews>
    <sheetView zoomScaleNormal="100" workbookViewId="0">
      <pane xSplit="1" topLeftCell="B1" activePane="topRight" state="frozen"/>
      <selection pane="topRight"/>
    </sheetView>
  </sheetViews>
  <sheetFormatPr baseColWidth="10" defaultRowHeight="12.75" outlineLevelRow="1"/>
  <cols>
    <col min="1" max="1" width="44.140625" style="3" bestFit="1" customWidth="1"/>
    <col min="2" max="2" width="18" style="5" bestFit="1" customWidth="1"/>
    <col min="3" max="3" width="16.28515625" style="5" customWidth="1"/>
    <col min="4" max="11" width="16.7109375" style="5" bestFit="1" customWidth="1"/>
    <col min="12" max="15" width="16.42578125" style="5" bestFit="1" customWidth="1"/>
    <col min="16" max="18" width="15.28515625" style="5" bestFit="1" customWidth="1"/>
    <col min="19" max="21" width="11.5703125" style="5" bestFit="1" customWidth="1"/>
    <col min="22" max="16384" width="11.42578125" style="5"/>
  </cols>
  <sheetData>
    <row r="1" spans="1:16" ht="46.5" customHeight="1">
      <c r="B1" s="343" t="s">
        <v>200</v>
      </c>
      <c r="C1" s="343"/>
      <c r="D1" s="343"/>
      <c r="E1" s="343"/>
      <c r="F1" s="343"/>
      <c r="G1" s="343"/>
      <c r="H1" s="343"/>
    </row>
    <row r="3" spans="1:16" s="198" customFormat="1">
      <c r="A3" s="196" t="s">
        <v>7</v>
      </c>
      <c r="B3" s="197">
        <v>1</v>
      </c>
      <c r="C3" s="197">
        <v>2</v>
      </c>
      <c r="D3" s="197">
        <v>3</v>
      </c>
      <c r="E3" s="197">
        <v>4</v>
      </c>
      <c r="F3" s="197">
        <v>5</v>
      </c>
      <c r="G3" s="197">
        <v>6</v>
      </c>
      <c r="H3" s="197">
        <v>7</v>
      </c>
      <c r="I3" s="197">
        <v>8</v>
      </c>
      <c r="J3" s="197">
        <v>9</v>
      </c>
      <c r="K3" s="197">
        <v>10</v>
      </c>
      <c r="L3" s="197">
        <v>11</v>
      </c>
      <c r="M3" s="197">
        <v>12</v>
      </c>
      <c r="N3" s="197">
        <v>13</v>
      </c>
      <c r="O3" s="197">
        <v>14</v>
      </c>
      <c r="P3" s="197">
        <v>15</v>
      </c>
    </row>
    <row r="4" spans="1:16">
      <c r="A4" s="3" t="s">
        <v>79</v>
      </c>
      <c r="B4" s="61">
        <f>Hypothèses!D64</f>
        <v>140</v>
      </c>
      <c r="C4" s="62"/>
      <c r="D4" s="62"/>
      <c r="E4" s="62"/>
      <c r="F4" s="62"/>
      <c r="G4" s="62"/>
      <c r="H4" s="62"/>
      <c r="I4" s="62"/>
      <c r="J4" s="62"/>
      <c r="K4" s="62"/>
      <c r="L4" s="62"/>
      <c r="M4" s="62"/>
      <c r="N4" s="62"/>
      <c r="O4" s="62"/>
      <c r="P4" s="62"/>
    </row>
    <row r="5" spans="1:16">
      <c r="A5" s="3" t="s">
        <v>78</v>
      </c>
      <c r="B5" s="61">
        <f>Hypothèses!D67</f>
        <v>360</v>
      </c>
      <c r="C5" s="62"/>
      <c r="D5" s="62"/>
      <c r="E5" s="62"/>
      <c r="F5" s="62"/>
      <c r="G5" s="62"/>
      <c r="H5" s="62"/>
      <c r="I5" s="62"/>
      <c r="J5" s="62"/>
      <c r="K5" s="62"/>
      <c r="L5" s="62"/>
      <c r="M5" s="62"/>
      <c r="N5" s="62"/>
      <c r="O5" s="62"/>
      <c r="P5" s="62"/>
    </row>
    <row r="6" spans="1:16">
      <c r="A6" s="3" t="s">
        <v>76</v>
      </c>
      <c r="B6" s="5">
        <f>Hypothèses!D9</f>
        <v>8000</v>
      </c>
      <c r="C6" s="5">
        <f>Hypothèses!E9</f>
        <v>13000</v>
      </c>
      <c r="D6" s="5">
        <f>Hypothèses!F9</f>
        <v>15000</v>
      </c>
      <c r="E6" s="5">
        <f>Hypothèses!G9</f>
        <v>16000</v>
      </c>
      <c r="F6" s="5">
        <f>Hypothèses!H9</f>
        <v>15000</v>
      </c>
      <c r="G6" s="5">
        <f>Hypothèses!I9</f>
        <v>13000</v>
      </c>
      <c r="H6" s="5">
        <f>Hypothèses!J9</f>
        <v>9000</v>
      </c>
      <c r="I6" s="5">
        <f>Hypothèses!K9</f>
        <v>8000</v>
      </c>
      <c r="J6" s="5">
        <f>Hypothèses!L9</f>
        <v>3000</v>
      </c>
      <c r="K6" s="5">
        <f>Hypothèses!M9</f>
        <v>0</v>
      </c>
    </row>
    <row r="7" spans="1:16" hidden="1" outlineLevel="1">
      <c r="B7" s="5">
        <f>Hypothèses!D13*$B$6</f>
        <v>3200</v>
      </c>
      <c r="C7" s="5">
        <f>Hypothèses!E13*$B$6</f>
        <v>2400</v>
      </c>
      <c r="D7" s="5">
        <f>Hypothèses!F13*$B$6</f>
        <v>1200</v>
      </c>
      <c r="E7" s="5">
        <f>Hypothèses!G13*$B$6</f>
        <v>800</v>
      </c>
      <c r="F7" s="5">
        <f>Hypothèses!H13*$B$6</f>
        <v>400</v>
      </c>
    </row>
    <row r="8" spans="1:16" hidden="1" outlineLevel="1">
      <c r="C8" s="5">
        <f>Hypothèses!D13*$C$6</f>
        <v>5200</v>
      </c>
      <c r="D8" s="5">
        <f>Hypothèses!E13*$C$6</f>
        <v>3900</v>
      </c>
      <c r="E8" s="5">
        <f>Hypothèses!F13*$C$6</f>
        <v>1950</v>
      </c>
      <c r="F8" s="5">
        <f>Hypothèses!G13*$C$6</f>
        <v>1300</v>
      </c>
      <c r="G8" s="5">
        <f>Hypothèses!H13*$C$6</f>
        <v>650</v>
      </c>
    </row>
    <row r="9" spans="1:16" hidden="1" outlineLevel="1">
      <c r="D9" s="5">
        <f>Hypothèses!D13*$D$6</f>
        <v>6000</v>
      </c>
      <c r="E9" s="5">
        <f>Hypothèses!E13*$D$6</f>
        <v>4500</v>
      </c>
      <c r="F9" s="5">
        <f>Hypothèses!F13*$D$6</f>
        <v>2250</v>
      </c>
      <c r="G9" s="5">
        <f>Hypothèses!G13*$D$6</f>
        <v>1500</v>
      </c>
      <c r="H9" s="5">
        <f>Hypothèses!H13*$D$6</f>
        <v>750</v>
      </c>
    </row>
    <row r="10" spans="1:16" hidden="1" outlineLevel="1">
      <c r="E10" s="5">
        <f>Hypothèses!D13*$E$6</f>
        <v>6400</v>
      </c>
      <c r="F10" s="5">
        <f>Hypothèses!E13*$E$6</f>
        <v>4800</v>
      </c>
      <c r="G10" s="5">
        <f>Hypothèses!F13*$E$6</f>
        <v>2400</v>
      </c>
      <c r="H10" s="5">
        <f>Hypothèses!G13*$E$6</f>
        <v>1600</v>
      </c>
      <c r="I10" s="5">
        <f>Hypothèses!H13*$E$6</f>
        <v>800</v>
      </c>
    </row>
    <row r="11" spans="1:16" hidden="1" outlineLevel="1">
      <c r="F11" s="5">
        <f>Hypothèses!D13*$F$6</f>
        <v>6000</v>
      </c>
      <c r="G11" s="5">
        <f>Hypothèses!E13*$F$6</f>
        <v>4500</v>
      </c>
      <c r="H11" s="5">
        <f>Hypothèses!F13*$F$6</f>
        <v>2250</v>
      </c>
      <c r="I11" s="5">
        <f>Hypothèses!G13*$F$6</f>
        <v>1500</v>
      </c>
      <c r="J11" s="5">
        <f>Hypothèses!H13*$F$6</f>
        <v>750</v>
      </c>
    </row>
    <row r="12" spans="1:16" hidden="1" outlineLevel="1">
      <c r="G12" s="5">
        <f>Hypothèses!D13*$G$6</f>
        <v>5200</v>
      </c>
      <c r="H12" s="5">
        <f>Hypothèses!E13*$G$6</f>
        <v>3900</v>
      </c>
      <c r="I12" s="5">
        <f>Hypothèses!F13*$G$6</f>
        <v>1950</v>
      </c>
      <c r="J12" s="5">
        <f>Hypothèses!G13*$G$6</f>
        <v>1300</v>
      </c>
      <c r="K12" s="5">
        <f>Hypothèses!H13*$G$6</f>
        <v>650</v>
      </c>
    </row>
    <row r="13" spans="1:16" hidden="1" outlineLevel="1">
      <c r="H13" s="5">
        <f>Hypothèses!D13*$H$6</f>
        <v>3600</v>
      </c>
      <c r="I13" s="5">
        <f>Hypothèses!E13*$H$6</f>
        <v>2700</v>
      </c>
      <c r="J13" s="5">
        <f>Hypothèses!F13*$H$6</f>
        <v>1350</v>
      </c>
      <c r="K13" s="5">
        <f>Hypothèses!G13*$H$6</f>
        <v>900</v>
      </c>
      <c r="L13" s="5">
        <f>Hypothèses!H13*$H$6</f>
        <v>450</v>
      </c>
    </row>
    <row r="14" spans="1:16" hidden="1" outlineLevel="1">
      <c r="I14" s="5">
        <f>Hypothèses!D13*$I$6</f>
        <v>3200</v>
      </c>
      <c r="J14" s="5">
        <f>Hypothèses!E13*$I$6</f>
        <v>2400</v>
      </c>
      <c r="K14" s="5">
        <f>Hypothèses!F13*$I$6</f>
        <v>1200</v>
      </c>
      <c r="L14" s="5">
        <f>Hypothèses!G13*$I$6</f>
        <v>800</v>
      </c>
      <c r="M14" s="5">
        <f>Hypothèses!H13*$I$6</f>
        <v>400</v>
      </c>
    </row>
    <row r="15" spans="1:16" hidden="1" outlineLevel="1">
      <c r="J15" s="5">
        <f>Hypothèses!D13*$J$6</f>
        <v>1200</v>
      </c>
      <c r="K15" s="5">
        <f>Hypothèses!E13*$J$6</f>
        <v>900</v>
      </c>
      <c r="L15" s="5">
        <f>Hypothèses!F13*$J$6</f>
        <v>450</v>
      </c>
      <c r="M15" s="5">
        <f>Hypothèses!G13*$J$6</f>
        <v>300</v>
      </c>
      <c r="N15" s="5">
        <f>Hypothèses!H13*$J$6</f>
        <v>150</v>
      </c>
    </row>
    <row r="16" spans="1:16" hidden="1" outlineLevel="1">
      <c r="K16" s="5">
        <f>Hypothèses!D13*$K$6</f>
        <v>0</v>
      </c>
      <c r="L16" s="5">
        <f>Hypothèses!E13*$K$6</f>
        <v>0</v>
      </c>
      <c r="M16" s="5">
        <f>Hypothèses!F13*$K$6</f>
        <v>0</v>
      </c>
      <c r="N16" s="5">
        <f>Hypothèses!G13*$K$6</f>
        <v>0</v>
      </c>
      <c r="O16" s="5">
        <f>Hypothèses!H13*$K$6</f>
        <v>0</v>
      </c>
    </row>
    <row r="17" spans="1:16" collapsed="1">
      <c r="A17" s="3" t="s">
        <v>80</v>
      </c>
      <c r="B17" s="5">
        <f t="shared" ref="B17:P17" si="0">SUM(B7:B16)</f>
        <v>3200</v>
      </c>
      <c r="C17" s="5">
        <f t="shared" si="0"/>
        <v>7600</v>
      </c>
      <c r="D17" s="5">
        <f t="shared" si="0"/>
        <v>11100</v>
      </c>
      <c r="E17" s="5">
        <f t="shared" si="0"/>
        <v>13650</v>
      </c>
      <c r="F17" s="5">
        <f t="shared" si="0"/>
        <v>14750</v>
      </c>
      <c r="G17" s="5">
        <f t="shared" si="0"/>
        <v>14250</v>
      </c>
      <c r="H17" s="5">
        <f t="shared" si="0"/>
        <v>12100</v>
      </c>
      <c r="I17" s="5">
        <f t="shared" si="0"/>
        <v>10150</v>
      </c>
      <c r="J17" s="5">
        <f>SUM(J7:J16)</f>
        <v>7000</v>
      </c>
      <c r="K17" s="5">
        <f>SUM(K7:K16)</f>
        <v>3650</v>
      </c>
      <c r="L17" s="5">
        <f t="shared" si="0"/>
        <v>1700</v>
      </c>
      <c r="M17" s="5">
        <f t="shared" si="0"/>
        <v>700</v>
      </c>
      <c r="N17" s="5">
        <f t="shared" si="0"/>
        <v>150</v>
      </c>
      <c r="O17" s="5">
        <f t="shared" si="0"/>
        <v>0</v>
      </c>
      <c r="P17" s="5">
        <f t="shared" si="0"/>
        <v>0</v>
      </c>
    </row>
    <row r="19" spans="1:16">
      <c r="A19" s="9" t="s">
        <v>81</v>
      </c>
    </row>
    <row r="20" spans="1:16">
      <c r="A20" s="3" t="s">
        <v>77</v>
      </c>
      <c r="B20" s="61">
        <f>IF(Hypothèses!$C$4="Projet en zone RIP porté par une DSP en affermage ou un PPP","non pertinent",B6*$B$4)</f>
        <v>1120000</v>
      </c>
      <c r="C20" s="61">
        <f>IF(Hypothèses!$C$4="Projet en zone RIP porté par une DSP en affermage ou un PPP","non pertinent",C6*$B$4)</f>
        <v>1820000</v>
      </c>
      <c r="D20" s="61">
        <f>IF(Hypothèses!$C$4="Projet en zone RIP porté par une DSP en affermage ou un PPP","non pertinent",D6*$B$4)</f>
        <v>2100000</v>
      </c>
      <c r="E20" s="61">
        <f>IF(Hypothèses!$C$4="Projet en zone RIP porté par une DSP en affermage ou un PPP","non pertinent",E6*$B$4)</f>
        <v>2240000</v>
      </c>
      <c r="F20" s="61">
        <f>IF(Hypothèses!$C$4="Projet en zone RIP porté par une DSP en affermage ou un PPP","non pertinent",F6*$B$4)</f>
        <v>2100000</v>
      </c>
      <c r="G20" s="61">
        <f>IF(Hypothèses!$C$4="Projet en zone RIP porté par une DSP en affermage ou un PPP","non pertinent",G6*$B$4)</f>
        <v>1820000</v>
      </c>
      <c r="H20" s="61">
        <f>IF(Hypothèses!$C$4="Projet en zone RIP porté par une DSP en affermage ou un PPP","non pertinent",H6*$B$4)</f>
        <v>1260000</v>
      </c>
      <c r="I20" s="61">
        <f>IF(Hypothèses!$C$4="Projet en zone RIP porté par une DSP en affermage ou un PPP","non pertinent",I6*$B$4)</f>
        <v>1120000</v>
      </c>
      <c r="J20" s="61">
        <f>IF(Hypothèses!$C$4="Projet en zone RIP porté par une DSP en affermage ou un PPP","non pertinent",J6*$B$4)</f>
        <v>420000</v>
      </c>
      <c r="K20" s="61">
        <f>IF(Hypothèses!$C$4="Projet en zone RIP porté par une DSP en affermage ou un PPP","non pertinent",K6*$B$4)</f>
        <v>0</v>
      </c>
    </row>
    <row r="21" spans="1:16">
      <c r="A21" s="3" t="s">
        <v>85</v>
      </c>
      <c r="B21" s="61">
        <f>IF(Hypothèses!$C$4="Projet en zone RIP porté par une DSP en affermage ou un PPP","non pertinent",B17*$B$5)</f>
        <v>1152000</v>
      </c>
      <c r="C21" s="61">
        <f>IF(Hypothèses!$C$4="Projet en zone RIP porté par une DSP en affermage ou un PPP","non pertinent",C17*$B$5)</f>
        <v>2736000</v>
      </c>
      <c r="D21" s="61">
        <f>IF(Hypothèses!$C$4="Projet en zone RIP porté par une DSP en affermage ou un PPP","non pertinent",D17*$B$5)</f>
        <v>3996000</v>
      </c>
      <c r="E21" s="61">
        <f>IF(Hypothèses!$C$4="Projet en zone RIP porté par une DSP en affermage ou un PPP","non pertinent",E17*$B$5)</f>
        <v>4914000</v>
      </c>
      <c r="F21" s="61">
        <f>IF(Hypothèses!$C$4="Projet en zone RIP porté par une DSP en affermage ou un PPP","non pertinent",F17*$B$5)</f>
        <v>5310000</v>
      </c>
      <c r="G21" s="61">
        <f>IF(Hypothèses!$C$4="Projet en zone RIP porté par une DSP en affermage ou un PPP","non pertinent",G17*$B$5)</f>
        <v>5130000</v>
      </c>
      <c r="H21" s="61">
        <f>IF(Hypothèses!$C$4="Projet en zone RIP porté par une DSP en affermage ou un PPP","non pertinent",H17*$B$5)</f>
        <v>4356000</v>
      </c>
      <c r="I21" s="61">
        <f>IF(Hypothèses!$C$4="Projet en zone RIP porté par une DSP en affermage ou un PPP","non pertinent",I17*$B$5)</f>
        <v>3654000</v>
      </c>
      <c r="J21" s="61">
        <f>IF(Hypothèses!$C$4="Projet en zone RIP porté par une DSP en affermage ou un PPP","non pertinent",J17*$B$5)</f>
        <v>2520000</v>
      </c>
      <c r="K21" s="61">
        <f>IF(Hypothèses!$C$4="Projet en zone RIP porté par une DSP en affermage ou un PPP","non pertinent",K17*$B$5)</f>
        <v>1314000</v>
      </c>
      <c r="L21" s="61">
        <f>IF(Hypothèses!$C$4="Projet en zone RIP porté par une DSP en affermage ou un PPP","non pertinent",L17*$B$5)</f>
        <v>612000</v>
      </c>
      <c r="M21" s="61">
        <f>IF(Hypothèses!$C$4="Projet en zone RIP porté par une DSP en affermage ou un PPP","non pertinent",M17*$B$5)</f>
        <v>252000</v>
      </c>
      <c r="N21" s="61">
        <f>IF(Hypothèses!$C$4="Projet en zone RIP porté par une DSP en affermage ou un PPP","non pertinent",N17*$B$5)</f>
        <v>54000</v>
      </c>
      <c r="O21" s="61">
        <f>IF(Hypothèses!$C$4="Projet en zone RIP porté par une DSP en affermage ou un PPP","non pertinent",O17*$B$5)</f>
        <v>0</v>
      </c>
      <c r="P21" s="61">
        <f>IF(Hypothèses!$C$4="Projet en zone RIP porté par une DSP en affermage ou un PPP","non pertinent",P17*$B$5)</f>
        <v>0</v>
      </c>
    </row>
    <row r="23" spans="1:16">
      <c r="A23" s="3" t="s">
        <v>86</v>
      </c>
      <c r="B23" s="63">
        <f>Hypothèses!C70</f>
        <v>0.01</v>
      </c>
      <c r="C23" s="62"/>
      <c r="D23" s="62"/>
      <c r="E23" s="62"/>
      <c r="F23" s="62"/>
      <c r="G23" s="62"/>
      <c r="H23" s="62"/>
      <c r="I23" s="62"/>
      <c r="J23" s="62"/>
      <c r="K23" s="62"/>
      <c r="L23" s="62"/>
      <c r="M23" s="62"/>
      <c r="N23" s="62"/>
      <c r="O23" s="62"/>
      <c r="P23" s="62"/>
    </row>
    <row r="24" spans="1:16">
      <c r="A24" s="3" t="s">
        <v>83</v>
      </c>
      <c r="B24" s="7">
        <f>IF(Hypothèses!$C$4="Projet en zone RIP porté par une DSP en affermage ou un PPP","non pertinent",B4*K3*(1-(1+$B$23))/(1-(1+$B$23)^K3))</f>
        <v>133.81490717163973</v>
      </c>
      <c r="C24" s="7">
        <f>IF(Hypothèses!$C$4="Projet en zone RIP porté par une DSP en affermage ou un PPP","non pertinent",B24*(1+$B$23))</f>
        <v>135.15305624335613</v>
      </c>
      <c r="D24" s="7">
        <f>IF(Hypothèses!$C$4="Projet en zone RIP porté par une DSP en affermage ou un PPP","non pertinent",C24*(1+$B$23))</f>
        <v>136.5045868057897</v>
      </c>
      <c r="E24" s="7">
        <f>IF(Hypothèses!$C$4="Projet en zone RIP porté par une DSP en affermage ou un PPP","non pertinent",D24*(1+$B$23))</f>
        <v>137.8696326738476</v>
      </c>
      <c r="F24" s="7">
        <f>IF(Hypothèses!$C$4="Projet en zone RIP porté par une DSP en affermage ou un PPP","non pertinent",E24*(1+$B$23))</f>
        <v>139.24832900058607</v>
      </c>
      <c r="G24" s="7">
        <f>IF(Hypothèses!$C$4="Projet en zone RIP porté par une DSP en affermage ou un PPP","non pertinent",F24*(1+$B$23))</f>
        <v>140.64081229059192</v>
      </c>
      <c r="H24" s="7">
        <f>IF(Hypothèses!$C$4="Projet en zone RIP porté par une DSP en affermage ou un PPP","non pertinent",G24*(1+$B$23))</f>
        <v>142.04722041349785</v>
      </c>
      <c r="I24" s="7">
        <f>IF(Hypothèses!$C$4="Projet en zone RIP porté par une DSP en affermage ou un PPP","non pertinent",H24*(1+$B$23))</f>
        <v>143.46769261763282</v>
      </c>
      <c r="J24" s="7">
        <f>IF(Hypothèses!$C$4="Projet en zone RIP porté par une DSP en affermage ou un PPP","non pertinent",I24*(1+$B$23))</f>
        <v>144.90236954380916</v>
      </c>
      <c r="K24" s="7">
        <f>IF(Hypothèses!$C$4="Projet en zone RIP porté par une DSP en affermage ou un PPP","non pertinent",J24*(1+$B$23))</f>
        <v>146.35139323924724</v>
      </c>
    </row>
    <row r="25" spans="1:16">
      <c r="A25" s="3" t="s">
        <v>84</v>
      </c>
      <c r="B25" s="7">
        <f>IF(Hypothèses!$C$4="Projet en zone RIP porté par une DSP en affermage ou un PPP","non pertinent",B5*P3*(1-(1+$B$23))/(1-(1+$B$23)^P3))</f>
        <v>335.46841299850183</v>
      </c>
      <c r="C25" s="7">
        <f>IF(Hypothèses!$C$4="Projet en zone RIP porté par une DSP en affermage ou un PPP","non pertinent",B25*(1+$B$23))</f>
        <v>338.82309712848684</v>
      </c>
      <c r="D25" s="7">
        <f>IF(Hypothèses!$C$4="Projet en zone RIP porté par une DSP en affermage ou un PPP","non pertinent",C25*(1+$B$23))</f>
        <v>342.21132809977172</v>
      </c>
      <c r="E25" s="7">
        <f>IF(Hypothèses!$C$4="Projet en zone RIP porté par une DSP en affermage ou un PPP","non pertinent",D25*(1+$B$23))</f>
        <v>345.63344138076945</v>
      </c>
      <c r="F25" s="7">
        <f>IF(Hypothèses!$C$4="Projet en zone RIP porté par une DSP en affermage ou un PPP","non pertinent",E25*(1+$B$23))</f>
        <v>349.08977579457718</v>
      </c>
      <c r="G25" s="7">
        <f>IF(Hypothèses!$C$4="Projet en zone RIP porté par une DSP en affermage ou un PPP","non pertinent",F25*(1+$B$23))</f>
        <v>352.58067355252297</v>
      </c>
      <c r="H25" s="7">
        <f>IF(Hypothèses!$C$4="Projet en zone RIP porté par une DSP en affermage ou un PPP","non pertinent",G25*(1+$B$23))</f>
        <v>356.1064802880482</v>
      </c>
      <c r="I25" s="7">
        <f>IF(Hypothèses!$C$4="Projet en zone RIP porté par une DSP en affermage ou un PPP","non pertinent",H25*(1+$B$23))</f>
        <v>359.66754509092868</v>
      </c>
      <c r="J25" s="7">
        <f>IF(Hypothèses!$C$4="Projet en zone RIP porté par une DSP en affermage ou un PPP","non pertinent",I25*(1+$B$23))</f>
        <v>363.26422054183797</v>
      </c>
      <c r="K25" s="7">
        <f>IF(Hypothèses!$C$4="Projet en zone RIP porté par une DSP en affermage ou un PPP","non pertinent",J25*(1+$B$23))</f>
        <v>366.89686274725636</v>
      </c>
      <c r="L25" s="7">
        <f>IF(Hypothèses!$C$4="Projet en zone RIP porté par une DSP en affermage ou un PPP","non pertinent",K25*(1+$B$23))</f>
        <v>370.56583137472893</v>
      </c>
      <c r="M25" s="7">
        <f>IF(Hypothèses!$C$4="Projet en zone RIP porté par une DSP en affermage ou un PPP","non pertinent",L25*(1+$B$23))</f>
        <v>374.27148968847621</v>
      </c>
      <c r="N25" s="7">
        <f>IF(Hypothèses!$C$4="Projet en zone RIP porté par une DSP en affermage ou un PPP","non pertinent",M25*(1+$B$23))</f>
        <v>378.01420458536097</v>
      </c>
      <c r="O25" s="7">
        <f>IF(Hypothèses!$C$4="Projet en zone RIP porté par une DSP en affermage ou un PPP","non pertinent",N25*(1+$B$23))</f>
        <v>381.79434663121458</v>
      </c>
      <c r="P25" s="7">
        <f>IF(Hypothèses!$C$4="Projet en zone RIP porté par une DSP en affermage ou un PPP","non pertinent",O25*(1+$B$23))</f>
        <v>385.61229009752674</v>
      </c>
    </row>
    <row r="26" spans="1:16">
      <c r="B26" s="64"/>
      <c r="C26" s="64"/>
      <c r="D26" s="64"/>
      <c r="E26" s="64"/>
      <c r="F26" s="64"/>
      <c r="G26" s="64"/>
      <c r="H26" s="64"/>
      <c r="I26" s="64"/>
      <c r="J26" s="64"/>
      <c r="K26" s="64"/>
    </row>
    <row r="27" spans="1:16">
      <c r="A27" s="9" t="s">
        <v>82</v>
      </c>
    </row>
    <row r="28" spans="1:16">
      <c r="A28" s="3" t="s">
        <v>77</v>
      </c>
      <c r="B28" s="61">
        <f>IF(Hypothèses!$C$4="Projet en zone RIP porté par une DSP en affermage ou un PPP","non pertinent",B24*B6)</f>
        <v>1070519.2573731178</v>
      </c>
      <c r="C28" s="61">
        <f>IF(Hypothèses!$C$4="Projet en zone RIP porté par une DSP en affermage ou un PPP","non pertinent",C24*C6)</f>
        <v>1756989.7311636298</v>
      </c>
      <c r="D28" s="61">
        <f>IF(Hypothèses!$C$4="Projet en zone RIP porté par une DSP en affermage ou un PPP","non pertinent",D24*D6)</f>
        <v>2047568.8020868455</v>
      </c>
      <c r="E28" s="61">
        <f>IF(Hypothèses!$C$4="Projet en zone RIP porté par une DSP en affermage ou un PPP","non pertinent",E24*E6)</f>
        <v>2205914.1227815617</v>
      </c>
      <c r="F28" s="61">
        <f>IF(Hypothèses!$C$4="Projet en zone RIP porté par une DSP en affermage ou un PPP","non pertinent",F24*F6)</f>
        <v>2088724.935008791</v>
      </c>
      <c r="G28" s="61">
        <f>IF(Hypothèses!$C$4="Projet en zone RIP porté par une DSP en affermage ou un PPP","non pertinent",G24*G6)</f>
        <v>1828330.559777695</v>
      </c>
      <c r="H28" s="61">
        <f>IF(Hypothèses!$C$4="Projet en zone RIP porté par une DSP en affermage ou un PPP","non pertinent",H24*H6)</f>
        <v>1278424.9837214807</v>
      </c>
      <c r="I28" s="61">
        <f>IF(Hypothèses!$C$4="Projet en zone RIP porté par une DSP en affermage ou un PPP","non pertinent",I24*I6)</f>
        <v>1147741.5409410626</v>
      </c>
      <c r="J28" s="61">
        <f>IF(Hypothèses!$C$4="Projet en zone RIP porté par une DSP en affermage ou un PPP","non pertinent",J24*J6)</f>
        <v>434707.10863142746</v>
      </c>
      <c r="K28" s="61">
        <f>IF(Hypothèses!$C$4="Projet en zone RIP porté par une DSP en affermage ou un PPP","non pertinent",K24*K6)</f>
        <v>0</v>
      </c>
    </row>
    <row r="29" spans="1:16">
      <c r="A29" s="3" t="s">
        <v>85</v>
      </c>
      <c r="B29" s="61">
        <f>IF(Hypothèses!$C$4="Projet en zone RIP porté par une DSP en affermage ou un PPP","non pertinent",B17*B25)</f>
        <v>1073498.9215952058</v>
      </c>
      <c r="C29" s="61">
        <f>IF(Hypothèses!$C$4="Projet en zone RIP porté par une DSP en affermage ou un PPP","non pertinent",C17*C25)</f>
        <v>2575055.5381764998</v>
      </c>
      <c r="D29" s="61">
        <f>IF(Hypothèses!$C$4="Projet en zone RIP porté par une DSP en affermage ou un PPP","non pertinent",D17*D25)</f>
        <v>3798545.7419074662</v>
      </c>
      <c r="E29" s="61">
        <f>IF(Hypothèses!$C$4="Projet en zone RIP porté par une DSP en affermage ou un PPP","non pertinent",E17*E25)</f>
        <v>4717896.474847503</v>
      </c>
      <c r="F29" s="61">
        <f>IF(Hypothèses!$C$4="Projet en zone RIP porté par une DSP en affermage ou un PPP","non pertinent",F17*F25)</f>
        <v>5149074.1929700132</v>
      </c>
      <c r="G29" s="61">
        <f>IF(Hypothèses!$C$4="Projet en zone RIP porté par une DSP en affermage ou un PPP","non pertinent",G17*G25)</f>
        <v>5024274.5981234526</v>
      </c>
      <c r="H29" s="61">
        <f>IF(Hypothèses!$C$4="Projet en zone RIP porté par une DSP en affermage ou un PPP","non pertinent",H17*H25)</f>
        <v>4308888.4114853833</v>
      </c>
      <c r="I29" s="61">
        <f>IF(Hypothèses!$C$4="Projet en zone RIP porté par une DSP en affermage ou un PPP","non pertinent",I17*I25)</f>
        <v>3650625.5826729261</v>
      </c>
      <c r="J29" s="61">
        <f>IF(Hypothèses!$C$4="Projet en zone RIP porté par une DSP en affermage ou un PPP","non pertinent",J17*J25)</f>
        <v>2542849.5437928657</v>
      </c>
      <c r="K29" s="61">
        <f>IF(Hypothèses!$C$4="Projet en zone RIP porté par une DSP en affermage ou un PPP","non pertinent",K17*K25)</f>
        <v>1339173.5490274858</v>
      </c>
      <c r="L29" s="61">
        <f>IF(Hypothèses!$C$4="Projet en zone RIP porté par une DSP en affermage ou un PPP","non pertinent",L17*L25)</f>
        <v>629961.91333703918</v>
      </c>
      <c r="M29" s="61">
        <f>IF(Hypothèses!$C$4="Projet en zone RIP porté par une DSP en affermage ou un PPP","non pertinent",M17*M25)</f>
        <v>261990.04278193336</v>
      </c>
      <c r="N29" s="61">
        <f>IF(Hypothèses!$C$4="Projet en zone RIP porté par une DSP en affermage ou un PPP","non pertinent",N17*N25)</f>
        <v>56702.130687804143</v>
      </c>
      <c r="O29" s="61">
        <f>IF(Hypothèses!$C$4="Projet en zone RIP porté par une DSP en affermage ou un PPP","non pertinent",O17*O25)</f>
        <v>0</v>
      </c>
      <c r="P29" s="61">
        <f>IF(Hypothèses!$C$4="Projet en zone RIP porté par une DSP en affermage ou un PPP","non pertinent",P17*P25)</f>
        <v>0</v>
      </c>
    </row>
    <row r="31" spans="1:16">
      <c r="B31" s="65"/>
      <c r="C31" s="65"/>
      <c r="D31" s="65"/>
      <c r="E31" s="65"/>
      <c r="F31" s="65"/>
      <c r="G31" s="65"/>
      <c r="H31" s="65"/>
      <c r="I31" s="65"/>
      <c r="J31" s="65"/>
      <c r="K31" s="65"/>
      <c r="L31" s="65"/>
      <c r="M31" s="65"/>
    </row>
    <row r="32" spans="1:16">
      <c r="B32" s="65"/>
      <c r="C32" s="65"/>
      <c r="D32" s="65"/>
      <c r="E32" s="65"/>
      <c r="F32" s="65"/>
      <c r="G32" s="65"/>
      <c r="H32" s="65"/>
      <c r="I32" s="65"/>
      <c r="J32" s="65"/>
      <c r="K32" s="65"/>
    </row>
    <row r="33" spans="2:3">
      <c r="B33" s="64"/>
    </row>
    <row r="48" spans="2:3">
      <c r="C48" s="11"/>
    </row>
  </sheetData>
  <mergeCells count="1">
    <mergeCell ref="B1:H1"/>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0"/>
  </sheetPr>
  <dimension ref="A1:BA21"/>
  <sheetViews>
    <sheetView zoomScaleNormal="100" workbookViewId="0">
      <pane xSplit="2" ySplit="4" topLeftCell="C5" activePane="bottomRight" state="frozen"/>
      <selection pane="topRight"/>
      <selection pane="bottomLeft"/>
      <selection pane="bottomRight"/>
    </sheetView>
  </sheetViews>
  <sheetFormatPr baseColWidth="10" defaultRowHeight="12.75"/>
  <cols>
    <col min="1" max="1" width="52.42578125" style="11" bestFit="1" customWidth="1"/>
    <col min="2" max="2" width="28.7109375" style="10" customWidth="1"/>
    <col min="3" max="52" width="8.140625" style="11" customWidth="1"/>
    <col min="53" max="16384" width="11.42578125" style="11"/>
  </cols>
  <sheetData>
    <row r="1" spans="1:53" ht="30" customHeight="1">
      <c r="B1" s="183" t="s">
        <v>177</v>
      </c>
    </row>
    <row r="2" spans="1:53" s="68" customFormat="1">
      <c r="A2" s="151" t="s">
        <v>148</v>
      </c>
      <c r="B2" s="176">
        <f>Hypothèses!C6</f>
        <v>25</v>
      </c>
    </row>
    <row r="3" spans="1:53" s="68" customFormat="1">
      <c r="A3" s="151" t="s">
        <v>93</v>
      </c>
      <c r="B3" s="177">
        <f>Hypothèses!C22</f>
        <v>0.4</v>
      </c>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9"/>
      <c r="AQ3" s="339"/>
      <c r="AR3" s="339"/>
      <c r="AS3" s="339"/>
      <c r="AT3" s="339"/>
      <c r="AU3" s="339"/>
      <c r="AV3" s="339"/>
      <c r="AW3" s="339"/>
      <c r="AX3" s="339"/>
      <c r="AY3" s="339"/>
      <c r="AZ3" s="339"/>
    </row>
    <row r="4" spans="1:53" s="193" customFormat="1">
      <c r="A4" s="191" t="s">
        <v>92</v>
      </c>
      <c r="B4" s="195"/>
      <c r="C4" s="193">
        <v>0</v>
      </c>
      <c r="D4" s="193">
        <v>1</v>
      </c>
      <c r="E4" s="193">
        <v>2</v>
      </c>
      <c r="F4" s="193">
        <v>3</v>
      </c>
      <c r="G4" s="193">
        <v>4</v>
      </c>
      <c r="H4" s="193">
        <v>5</v>
      </c>
      <c r="I4" s="193">
        <v>6</v>
      </c>
      <c r="J4" s="193">
        <v>7</v>
      </c>
      <c r="K4" s="193">
        <v>8</v>
      </c>
      <c r="L4" s="193">
        <v>9</v>
      </c>
      <c r="M4" s="193">
        <v>10</v>
      </c>
      <c r="N4" s="193">
        <v>11</v>
      </c>
      <c r="O4" s="193">
        <v>12</v>
      </c>
      <c r="P4" s="193">
        <v>13</v>
      </c>
      <c r="Q4" s="193">
        <v>14</v>
      </c>
      <c r="R4" s="193">
        <v>15</v>
      </c>
      <c r="S4" s="193">
        <v>16</v>
      </c>
      <c r="T4" s="193">
        <v>17</v>
      </c>
      <c r="U4" s="193">
        <v>18</v>
      </c>
      <c r="V4" s="193">
        <v>19</v>
      </c>
      <c r="W4" s="193">
        <v>20</v>
      </c>
      <c r="X4" s="193">
        <v>21</v>
      </c>
      <c r="Y4" s="193">
        <v>22</v>
      </c>
      <c r="Z4" s="193">
        <v>23</v>
      </c>
      <c r="AA4" s="193">
        <v>24</v>
      </c>
      <c r="AB4" s="193">
        <v>25</v>
      </c>
      <c r="AC4" s="193">
        <v>26</v>
      </c>
      <c r="AD4" s="193">
        <v>27</v>
      </c>
      <c r="AE4" s="193">
        <v>28</v>
      </c>
      <c r="AF4" s="193">
        <v>29</v>
      </c>
      <c r="AG4" s="193">
        <v>30</v>
      </c>
      <c r="AH4" s="193">
        <v>31</v>
      </c>
      <c r="AI4" s="193">
        <v>32</v>
      </c>
      <c r="AJ4" s="193">
        <v>33</v>
      </c>
      <c r="AK4" s="193">
        <v>34</v>
      </c>
      <c r="AL4" s="193">
        <v>35</v>
      </c>
      <c r="AM4" s="193">
        <v>36</v>
      </c>
      <c r="AN4" s="193">
        <v>37</v>
      </c>
      <c r="AO4" s="193">
        <v>38</v>
      </c>
      <c r="AP4" s="193">
        <v>39</v>
      </c>
      <c r="AQ4" s="193">
        <v>40</v>
      </c>
      <c r="AR4" s="193">
        <v>41</v>
      </c>
      <c r="AS4" s="193">
        <v>42</v>
      </c>
      <c r="AT4" s="193">
        <v>43</v>
      </c>
      <c r="AU4" s="193">
        <v>44</v>
      </c>
      <c r="AV4" s="193">
        <v>45</v>
      </c>
      <c r="AW4" s="193">
        <v>46</v>
      </c>
      <c r="AX4" s="193">
        <v>47</v>
      </c>
      <c r="AY4" s="193">
        <v>48</v>
      </c>
      <c r="AZ4" s="193">
        <v>49</v>
      </c>
      <c r="BA4" s="338">
        <v>50</v>
      </c>
    </row>
    <row r="5" spans="1:53" s="68" customFormat="1">
      <c r="A5" s="151" t="s">
        <v>10</v>
      </c>
      <c r="B5" s="10" t="str">
        <f>Hypothèses!C48</f>
        <v>DSL (2002-2013)</v>
      </c>
      <c r="C5" s="69"/>
      <c r="D5" s="4">
        <f>Hypothèses!D48</f>
        <v>2.3287816455696202E-2</v>
      </c>
      <c r="E5" s="4">
        <f>Hypothèses!E48</f>
        <v>6.8325787974683541E-2</v>
      </c>
      <c r="F5" s="4">
        <f>Hypothèses!F48</f>
        <v>0.13493844936708863</v>
      </c>
      <c r="G5" s="4">
        <f>Hypothèses!G48</f>
        <v>0.22834949367088608</v>
      </c>
      <c r="H5" s="4">
        <f>Hypothèses!H48</f>
        <v>0.3201815490506329</v>
      </c>
      <c r="I5" s="4">
        <f>Hypothèses!I48</f>
        <v>0.41276873259493668</v>
      </c>
      <c r="J5" s="4">
        <f>Hypothèses!J48</f>
        <v>0.49387738924050634</v>
      </c>
      <c r="K5" s="4">
        <f>Hypothèses!K48</f>
        <v>0.55469642405063291</v>
      </c>
      <c r="L5" s="4">
        <f>Hypothèses!L48</f>
        <v>0.60899835901898736</v>
      </c>
      <c r="M5" s="4">
        <f>Hypothèses!M48</f>
        <v>0.65139578322784808</v>
      </c>
      <c r="N5" s="4">
        <f>Hypothèses!N48</f>
        <v>0.68600728639240505</v>
      </c>
      <c r="O5" s="4">
        <f>Hypothèses!O48</f>
        <v>0.71</v>
      </c>
      <c r="P5" s="4">
        <f>Hypothèses!P48</f>
        <v>0.72237664936835588</v>
      </c>
      <c r="Q5" s="4">
        <f>Hypothèses!Q48</f>
        <v>0.73855120464462765</v>
      </c>
      <c r="R5" s="4">
        <f>Hypothèses!R48</f>
        <v>0.75030224114249966</v>
      </c>
      <c r="S5" s="4">
        <f>Hypothèses!S48</f>
        <v>0.75965381351725836</v>
      </c>
      <c r="T5" s="4">
        <f>Hypothèses!T48</f>
        <v>0.77205735800551212</v>
      </c>
      <c r="U5" s="4">
        <f>Hypothèses!U48</f>
        <v>0.7775916420363409</v>
      </c>
      <c r="V5" s="4">
        <f>Hypothèses!V48</f>
        <v>0.78883585002935774</v>
      </c>
      <c r="W5" s="4">
        <f>Hypothèses!W48</f>
        <v>0.79280852233329346</v>
      </c>
      <c r="X5" s="4">
        <f>Hypothèses!X48</f>
        <v>0.80026026751359614</v>
      </c>
      <c r="Y5" s="4">
        <f>Hypothèses!Y48</f>
        <v>0.8049579331479082</v>
      </c>
      <c r="Z5" s="4">
        <f>Hypothèses!Z48</f>
        <v>0.8049579331479082</v>
      </c>
      <c r="AA5" s="4">
        <f>Hypothèses!AA48</f>
        <v>0.8049579331479082</v>
      </c>
      <c r="AB5" s="4">
        <f>Hypothèses!AB48</f>
        <v>0.8049579331479082</v>
      </c>
      <c r="AC5" s="4">
        <f>Hypothèses!AC48</f>
        <v>0.8049579331479082</v>
      </c>
      <c r="AD5" s="4">
        <f>Hypothèses!AD48</f>
        <v>0.8049579331479082</v>
      </c>
      <c r="AE5" s="4">
        <f>Hypothèses!AE48</f>
        <v>0.8049579331479082</v>
      </c>
      <c r="AF5" s="4">
        <f>Hypothèses!AF48</f>
        <v>0.8049579331479082</v>
      </c>
      <c r="AG5" s="4">
        <f>Hypothèses!AG48</f>
        <v>0.8049579331479082</v>
      </c>
      <c r="AH5" s="4">
        <f>Hypothèses!AH48</f>
        <v>0.8049579331479082</v>
      </c>
      <c r="AI5" s="4">
        <f>Hypothèses!AI48</f>
        <v>0.8049579331479082</v>
      </c>
      <c r="AJ5" s="4">
        <f>Hypothèses!AJ48</f>
        <v>0.8049579331479082</v>
      </c>
      <c r="AK5" s="4">
        <f>Hypothèses!AK48</f>
        <v>0.8049579331479082</v>
      </c>
      <c r="AL5" s="4">
        <f>Hypothèses!AL48</f>
        <v>0.8049579331479082</v>
      </c>
      <c r="AM5" s="4">
        <f>Hypothèses!AM48</f>
        <v>0.8049579331479082</v>
      </c>
      <c r="AN5" s="4">
        <f>Hypothèses!AN48</f>
        <v>0.8049579331479082</v>
      </c>
      <c r="AO5" s="4">
        <f>Hypothèses!AO48</f>
        <v>0.8049579331479082</v>
      </c>
      <c r="AP5" s="4">
        <f>Hypothèses!AP48</f>
        <v>0.8049579331479082</v>
      </c>
      <c r="AQ5" s="4">
        <f>Hypothèses!AQ48</f>
        <v>0.8049579331479082</v>
      </c>
      <c r="AR5" s="4">
        <f>Hypothèses!AR48</f>
        <v>0.8049579331479082</v>
      </c>
      <c r="AS5" s="4">
        <f>Hypothèses!AS48</f>
        <v>0.8049579331479082</v>
      </c>
      <c r="AT5" s="4">
        <f>Hypothèses!AT48</f>
        <v>0.8049579331479082</v>
      </c>
      <c r="AU5" s="4">
        <f>Hypothèses!AU48</f>
        <v>0.8049579331479082</v>
      </c>
      <c r="AV5" s="4">
        <f>Hypothèses!AV48</f>
        <v>0.8049579331479082</v>
      </c>
      <c r="AW5" s="4">
        <f>Hypothèses!AW48</f>
        <v>0.8049579331479082</v>
      </c>
      <c r="AX5" s="4">
        <f>Hypothèses!AX48</f>
        <v>0.8049579331479082</v>
      </c>
      <c r="AY5" s="4">
        <f>Hypothèses!AY48</f>
        <v>0.8049579331479082</v>
      </c>
      <c r="AZ5" s="4">
        <f>Hypothèses!AZ48</f>
        <v>0.8049579331479082</v>
      </c>
    </row>
    <row r="6" spans="1:53">
      <c r="A6" s="164" t="s">
        <v>88</v>
      </c>
      <c r="B6" s="10" t="str">
        <f>Hypothèses!C55</f>
        <v>Régulation asymétrique 2014</v>
      </c>
      <c r="C6" s="70"/>
      <c r="D6" s="15">
        <f>Hypothèses!D55</f>
        <v>9.5000000000000001E-2</v>
      </c>
      <c r="E6" s="15">
        <f>Hypothèses!E55</f>
        <v>9.5000000000000001E-2</v>
      </c>
      <c r="F6" s="15">
        <f>Hypothèses!F55</f>
        <v>9.5000000000000001E-2</v>
      </c>
      <c r="G6" s="15">
        <f>Hypothèses!G55</f>
        <v>9.5000000000000001E-2</v>
      </c>
      <c r="H6" s="15">
        <f>Hypothèses!H55</f>
        <v>9.5000000000000001E-2</v>
      </c>
      <c r="I6" s="15">
        <f>Hypothèses!I55</f>
        <v>9.5000000000000001E-2</v>
      </c>
      <c r="J6" s="15">
        <f>Hypothèses!J55</f>
        <v>9.5000000000000001E-2</v>
      </c>
      <c r="K6" s="15">
        <f>Hypothèses!K55</f>
        <v>9.5000000000000001E-2</v>
      </c>
      <c r="L6" s="15">
        <f>Hypothèses!L55</f>
        <v>9.5000000000000001E-2</v>
      </c>
      <c r="M6" s="15">
        <f>Hypothèses!M55</f>
        <v>9.5000000000000001E-2</v>
      </c>
      <c r="N6" s="15">
        <f>Hypothèses!N55</f>
        <v>9.5000000000000001E-2</v>
      </c>
      <c r="O6" s="15">
        <f>Hypothèses!O55</f>
        <v>9.5000000000000001E-2</v>
      </c>
      <c r="P6" s="15">
        <f>Hypothèses!P55</f>
        <v>9.5000000000000001E-2</v>
      </c>
      <c r="Q6" s="15">
        <f>Hypothèses!Q55</f>
        <v>9.5000000000000001E-2</v>
      </c>
      <c r="R6" s="15">
        <f>Hypothèses!R55</f>
        <v>9.5000000000000001E-2</v>
      </c>
      <c r="S6" s="15">
        <f>Hypothèses!S55</f>
        <v>9.5000000000000001E-2</v>
      </c>
      <c r="T6" s="15">
        <f>Hypothèses!T55</f>
        <v>9.5000000000000001E-2</v>
      </c>
      <c r="U6" s="15">
        <f>Hypothèses!U55</f>
        <v>9.5000000000000001E-2</v>
      </c>
      <c r="V6" s="15">
        <f>Hypothèses!V55</f>
        <v>9.5000000000000001E-2</v>
      </c>
      <c r="W6" s="15">
        <f>Hypothèses!W55</f>
        <v>9.5000000000000001E-2</v>
      </c>
      <c r="X6" s="15">
        <f>Hypothèses!X55</f>
        <v>9.5000000000000001E-2</v>
      </c>
      <c r="Y6" s="15">
        <f>Hypothèses!Y55</f>
        <v>9.5000000000000001E-2</v>
      </c>
      <c r="Z6" s="15">
        <f>Hypothèses!Z55</f>
        <v>9.5000000000000001E-2</v>
      </c>
      <c r="AA6" s="15">
        <f>Hypothèses!AA55</f>
        <v>9.5000000000000001E-2</v>
      </c>
      <c r="AB6" s="15">
        <f>Hypothèses!AB55</f>
        <v>9.5000000000000001E-2</v>
      </c>
      <c r="AC6" s="15">
        <f>Hypothèses!AC55</f>
        <v>9.5000000000000001E-2</v>
      </c>
      <c r="AD6" s="15">
        <f>Hypothèses!AD55</f>
        <v>9.5000000000000001E-2</v>
      </c>
      <c r="AE6" s="15">
        <f>Hypothèses!AE55</f>
        <v>9.5000000000000001E-2</v>
      </c>
      <c r="AF6" s="15">
        <f>Hypothèses!AF55</f>
        <v>9.5000000000000001E-2</v>
      </c>
      <c r="AG6" s="15">
        <f>Hypothèses!AG55</f>
        <v>9.5000000000000001E-2</v>
      </c>
      <c r="AH6" s="15">
        <f>Hypothèses!AH55</f>
        <v>9.5000000000000001E-2</v>
      </c>
      <c r="AI6" s="15">
        <f>Hypothèses!AI55</f>
        <v>9.5000000000000001E-2</v>
      </c>
      <c r="AJ6" s="15">
        <f>Hypothèses!AJ55</f>
        <v>9.5000000000000001E-2</v>
      </c>
      <c r="AK6" s="15">
        <f>Hypothèses!AK55</f>
        <v>9.5000000000000001E-2</v>
      </c>
      <c r="AL6" s="15">
        <f>Hypothèses!AL55</f>
        <v>9.5000000000000001E-2</v>
      </c>
      <c r="AM6" s="15">
        <f>Hypothèses!AM55</f>
        <v>9.5000000000000001E-2</v>
      </c>
      <c r="AN6" s="15">
        <f>Hypothèses!AN55</f>
        <v>9.5000000000000001E-2</v>
      </c>
      <c r="AO6" s="15">
        <f>Hypothèses!AO55</f>
        <v>9.5000000000000001E-2</v>
      </c>
      <c r="AP6" s="15">
        <f>Hypothèses!AP55</f>
        <v>9.5000000000000001E-2</v>
      </c>
      <c r="AQ6" s="15">
        <f>Hypothèses!AQ55</f>
        <v>9.5000000000000001E-2</v>
      </c>
      <c r="AR6" s="15">
        <f>Hypothèses!AR55</f>
        <v>9.5000000000000001E-2</v>
      </c>
      <c r="AS6" s="15">
        <f>Hypothèses!AS55</f>
        <v>9.5000000000000001E-2</v>
      </c>
      <c r="AT6" s="15">
        <f>Hypothèses!AT55</f>
        <v>9.5000000000000001E-2</v>
      </c>
      <c r="AU6" s="15">
        <f>Hypothèses!AU55</f>
        <v>9.5000000000000001E-2</v>
      </c>
      <c r="AV6" s="15">
        <f>Hypothèses!AV55</f>
        <v>9.5000000000000001E-2</v>
      </c>
      <c r="AW6" s="15">
        <f>Hypothèses!AW55</f>
        <v>9.5000000000000001E-2</v>
      </c>
      <c r="AX6" s="15">
        <f>Hypothèses!AX55</f>
        <v>9.5000000000000001E-2</v>
      </c>
      <c r="AY6" s="15">
        <f>Hypothèses!AY55</f>
        <v>9.5000000000000001E-2</v>
      </c>
      <c r="AZ6" s="15">
        <f>Hypothèses!AZ55</f>
        <v>9.5000000000000001E-2</v>
      </c>
    </row>
    <row r="7" spans="1:53">
      <c r="A7" s="164" t="s">
        <v>2</v>
      </c>
      <c r="B7" s="10" t="str">
        <f>Hypothèses!C61</f>
        <v>PLF 2014</v>
      </c>
      <c r="C7" s="70"/>
      <c r="D7" s="15">
        <f>Hypothèses!D61</f>
        <v>1.2999999999999999E-2</v>
      </c>
      <c r="E7" s="15">
        <f>Hypothèses!E61</f>
        <v>1.2999999999999999E-2</v>
      </c>
      <c r="F7" s="15">
        <f>Hypothèses!F61</f>
        <v>1.2999999999999999E-2</v>
      </c>
      <c r="G7" s="15">
        <f>Hypothèses!G61</f>
        <v>1.2999999999999999E-2</v>
      </c>
      <c r="H7" s="15">
        <f>Hypothèses!H61</f>
        <v>1.2999999999999999E-2</v>
      </c>
      <c r="I7" s="15">
        <f>Hypothèses!I61</f>
        <v>1.2999999999999999E-2</v>
      </c>
      <c r="J7" s="15">
        <f>Hypothèses!J61</f>
        <v>1.2999999999999999E-2</v>
      </c>
      <c r="K7" s="15">
        <f>Hypothèses!K61</f>
        <v>1.2999999999999999E-2</v>
      </c>
      <c r="L7" s="15">
        <f>Hypothèses!L61</f>
        <v>1.2999999999999999E-2</v>
      </c>
      <c r="M7" s="15">
        <f>Hypothèses!M61</f>
        <v>1.2999999999999999E-2</v>
      </c>
      <c r="N7" s="15">
        <f>Hypothèses!N61</f>
        <v>1.2999999999999999E-2</v>
      </c>
      <c r="O7" s="15">
        <f>Hypothèses!O61</f>
        <v>1.2999999999999999E-2</v>
      </c>
      <c r="P7" s="15">
        <f>Hypothèses!P61</f>
        <v>1.2999999999999999E-2</v>
      </c>
      <c r="Q7" s="15">
        <f>Hypothèses!Q61</f>
        <v>1.2999999999999999E-2</v>
      </c>
      <c r="R7" s="15">
        <f>Hypothèses!R61</f>
        <v>1.2999999999999999E-2</v>
      </c>
      <c r="S7" s="15">
        <f>Hypothèses!S61</f>
        <v>1.2999999999999999E-2</v>
      </c>
      <c r="T7" s="15">
        <f>Hypothèses!T61</f>
        <v>1.2999999999999999E-2</v>
      </c>
      <c r="U7" s="15">
        <f>Hypothèses!U61</f>
        <v>1.2999999999999999E-2</v>
      </c>
      <c r="V7" s="15">
        <f>Hypothèses!V61</f>
        <v>1.2999999999999999E-2</v>
      </c>
      <c r="W7" s="15">
        <f>Hypothèses!W61</f>
        <v>1.2999999999999999E-2</v>
      </c>
      <c r="X7" s="15">
        <f>Hypothèses!X61</f>
        <v>1.2999999999999999E-2</v>
      </c>
      <c r="Y7" s="15">
        <f>Hypothèses!Y61</f>
        <v>1.2999999999999999E-2</v>
      </c>
      <c r="Z7" s="15">
        <f>Hypothèses!Z61</f>
        <v>1.2999999999999999E-2</v>
      </c>
      <c r="AA7" s="15">
        <f>Hypothèses!AA61</f>
        <v>1.2999999999999999E-2</v>
      </c>
      <c r="AB7" s="15">
        <f>Hypothèses!AB61</f>
        <v>1.2999999999999999E-2</v>
      </c>
      <c r="AC7" s="15">
        <f>Hypothèses!AC61</f>
        <v>1.2999999999999999E-2</v>
      </c>
      <c r="AD7" s="15">
        <f>Hypothèses!AD61</f>
        <v>1.2999999999999999E-2</v>
      </c>
      <c r="AE7" s="15">
        <f>Hypothèses!AE61</f>
        <v>1.2999999999999999E-2</v>
      </c>
      <c r="AF7" s="15">
        <f>Hypothèses!AF61</f>
        <v>1.2999999999999999E-2</v>
      </c>
      <c r="AG7" s="15">
        <f>Hypothèses!AG61</f>
        <v>1.2999999999999999E-2</v>
      </c>
      <c r="AH7" s="15">
        <f>Hypothèses!AH61</f>
        <v>1.2999999999999999E-2</v>
      </c>
      <c r="AI7" s="15">
        <f>Hypothèses!AI61</f>
        <v>1.2999999999999999E-2</v>
      </c>
      <c r="AJ7" s="15">
        <f>Hypothèses!AJ61</f>
        <v>1.2999999999999999E-2</v>
      </c>
      <c r="AK7" s="15">
        <f>Hypothèses!AK61</f>
        <v>1.2999999999999999E-2</v>
      </c>
      <c r="AL7" s="15">
        <f>Hypothèses!AL61</f>
        <v>1.2999999999999999E-2</v>
      </c>
      <c r="AM7" s="15">
        <f>Hypothèses!AM61</f>
        <v>1.2999999999999999E-2</v>
      </c>
      <c r="AN7" s="15">
        <f>Hypothèses!AN61</f>
        <v>1.2999999999999999E-2</v>
      </c>
      <c r="AO7" s="15">
        <f>Hypothèses!AO61</f>
        <v>1.2999999999999999E-2</v>
      </c>
      <c r="AP7" s="15">
        <f>Hypothèses!AP61</f>
        <v>1.2999999999999999E-2</v>
      </c>
      <c r="AQ7" s="15">
        <f>Hypothèses!AQ61</f>
        <v>1.2999999999999999E-2</v>
      </c>
      <c r="AR7" s="15">
        <f>Hypothèses!AR61</f>
        <v>1.2999999999999999E-2</v>
      </c>
      <c r="AS7" s="15">
        <f>Hypothèses!AS61</f>
        <v>1.2999999999999999E-2</v>
      </c>
      <c r="AT7" s="15">
        <f>Hypothèses!AT61</f>
        <v>1.2999999999999999E-2</v>
      </c>
      <c r="AU7" s="15">
        <f>Hypothèses!AU61</f>
        <v>1.2999999999999999E-2</v>
      </c>
      <c r="AV7" s="15">
        <f>Hypothèses!AV61</f>
        <v>1.2999999999999999E-2</v>
      </c>
      <c r="AW7" s="15">
        <f>Hypothèses!AW61</f>
        <v>1.2999999999999999E-2</v>
      </c>
      <c r="AX7" s="15">
        <f>Hypothèses!AX61</f>
        <v>1.2999999999999999E-2</v>
      </c>
      <c r="AY7" s="15">
        <f>Hypothèses!AY61</f>
        <v>1.2999999999999999E-2</v>
      </c>
      <c r="AZ7" s="15">
        <f>Hypothèses!AZ61</f>
        <v>1.2999999999999999E-2</v>
      </c>
    </row>
    <row r="8" spans="1:53">
      <c r="A8" s="164"/>
      <c r="B8" s="178"/>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row>
    <row r="9" spans="1:53">
      <c r="A9" s="164" t="s">
        <v>36</v>
      </c>
      <c r="B9" s="143" t="str">
        <f>Hypothèses!C23</f>
        <v>Modèle 2010</v>
      </c>
      <c r="C9" s="15"/>
      <c r="D9" s="15">
        <f>Hypothèses!D23</f>
        <v>4.5999999999999999E-2</v>
      </c>
      <c r="E9" s="15">
        <f>Hypothèses!E23</f>
        <v>4.5999999999999999E-2</v>
      </c>
      <c r="F9" s="15">
        <f>Hypothèses!F23</f>
        <v>4.5999999999999999E-2</v>
      </c>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row>
    <row r="10" spans="1:53">
      <c r="A10" s="164"/>
      <c r="B10" s="159"/>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row>
    <row r="11" spans="1:53" s="14" customFormat="1">
      <c r="A11" s="165" t="s">
        <v>3</v>
      </c>
      <c r="B11" s="143"/>
      <c r="C11" s="15"/>
      <c r="D11" s="18">
        <f t="shared" ref="D11:AI11" si="0">D6+D9</f>
        <v>0.14100000000000001</v>
      </c>
      <c r="E11" s="18">
        <f t="shared" si="0"/>
        <v>0.14100000000000001</v>
      </c>
      <c r="F11" s="18">
        <f t="shared" si="0"/>
        <v>0.14100000000000001</v>
      </c>
      <c r="G11" s="18">
        <f t="shared" si="0"/>
        <v>9.5000000000000001E-2</v>
      </c>
      <c r="H11" s="18">
        <f t="shared" si="0"/>
        <v>9.5000000000000001E-2</v>
      </c>
      <c r="I11" s="18">
        <f t="shared" si="0"/>
        <v>9.5000000000000001E-2</v>
      </c>
      <c r="J11" s="18">
        <f t="shared" si="0"/>
        <v>9.5000000000000001E-2</v>
      </c>
      <c r="K11" s="18">
        <f t="shared" si="0"/>
        <v>9.5000000000000001E-2</v>
      </c>
      <c r="L11" s="18">
        <f t="shared" si="0"/>
        <v>9.5000000000000001E-2</v>
      </c>
      <c r="M11" s="18">
        <f t="shared" si="0"/>
        <v>9.5000000000000001E-2</v>
      </c>
      <c r="N11" s="18">
        <f t="shared" si="0"/>
        <v>9.5000000000000001E-2</v>
      </c>
      <c r="O11" s="18">
        <f t="shared" si="0"/>
        <v>9.5000000000000001E-2</v>
      </c>
      <c r="P11" s="18">
        <f t="shared" si="0"/>
        <v>9.5000000000000001E-2</v>
      </c>
      <c r="Q11" s="18">
        <f t="shared" si="0"/>
        <v>9.5000000000000001E-2</v>
      </c>
      <c r="R11" s="18">
        <f t="shared" si="0"/>
        <v>9.5000000000000001E-2</v>
      </c>
      <c r="S11" s="18">
        <f t="shared" si="0"/>
        <v>9.5000000000000001E-2</v>
      </c>
      <c r="T11" s="18">
        <f t="shared" si="0"/>
        <v>9.5000000000000001E-2</v>
      </c>
      <c r="U11" s="18">
        <f t="shared" si="0"/>
        <v>9.5000000000000001E-2</v>
      </c>
      <c r="V11" s="18">
        <f t="shared" si="0"/>
        <v>9.5000000000000001E-2</v>
      </c>
      <c r="W11" s="18">
        <f t="shared" si="0"/>
        <v>9.5000000000000001E-2</v>
      </c>
      <c r="X11" s="18">
        <f t="shared" si="0"/>
        <v>9.5000000000000001E-2</v>
      </c>
      <c r="Y11" s="18">
        <f t="shared" si="0"/>
        <v>9.5000000000000001E-2</v>
      </c>
      <c r="Z11" s="18">
        <f t="shared" si="0"/>
        <v>9.5000000000000001E-2</v>
      </c>
      <c r="AA11" s="18">
        <f t="shared" si="0"/>
        <v>9.5000000000000001E-2</v>
      </c>
      <c r="AB11" s="18">
        <f t="shared" si="0"/>
        <v>9.5000000000000001E-2</v>
      </c>
      <c r="AC11" s="18">
        <f t="shared" si="0"/>
        <v>9.5000000000000001E-2</v>
      </c>
      <c r="AD11" s="18">
        <f t="shared" si="0"/>
        <v>9.5000000000000001E-2</v>
      </c>
      <c r="AE11" s="18">
        <f t="shared" si="0"/>
        <v>9.5000000000000001E-2</v>
      </c>
      <c r="AF11" s="18">
        <f t="shared" si="0"/>
        <v>9.5000000000000001E-2</v>
      </c>
      <c r="AG11" s="18">
        <f t="shared" si="0"/>
        <v>9.5000000000000001E-2</v>
      </c>
      <c r="AH11" s="18">
        <f t="shared" si="0"/>
        <v>9.5000000000000001E-2</v>
      </c>
      <c r="AI11" s="18">
        <f t="shared" si="0"/>
        <v>9.5000000000000001E-2</v>
      </c>
      <c r="AJ11" s="18">
        <f t="shared" ref="AJ11:AZ11" si="1">AJ6+AJ9</f>
        <v>9.5000000000000001E-2</v>
      </c>
      <c r="AK11" s="18">
        <f t="shared" si="1"/>
        <v>9.5000000000000001E-2</v>
      </c>
      <c r="AL11" s="18">
        <f t="shared" si="1"/>
        <v>9.5000000000000001E-2</v>
      </c>
      <c r="AM11" s="18">
        <f t="shared" si="1"/>
        <v>9.5000000000000001E-2</v>
      </c>
      <c r="AN11" s="18">
        <f t="shared" si="1"/>
        <v>9.5000000000000001E-2</v>
      </c>
      <c r="AO11" s="18">
        <f t="shared" si="1"/>
        <v>9.5000000000000001E-2</v>
      </c>
      <c r="AP11" s="18">
        <f t="shared" si="1"/>
        <v>9.5000000000000001E-2</v>
      </c>
      <c r="AQ11" s="18">
        <f t="shared" si="1"/>
        <v>9.5000000000000001E-2</v>
      </c>
      <c r="AR11" s="18">
        <f t="shared" si="1"/>
        <v>9.5000000000000001E-2</v>
      </c>
      <c r="AS11" s="18">
        <f t="shared" si="1"/>
        <v>9.5000000000000001E-2</v>
      </c>
      <c r="AT11" s="18">
        <f t="shared" si="1"/>
        <v>9.5000000000000001E-2</v>
      </c>
      <c r="AU11" s="18">
        <f t="shared" si="1"/>
        <v>9.5000000000000001E-2</v>
      </c>
      <c r="AV11" s="18">
        <f t="shared" si="1"/>
        <v>9.5000000000000001E-2</v>
      </c>
      <c r="AW11" s="18">
        <f t="shared" si="1"/>
        <v>9.5000000000000001E-2</v>
      </c>
      <c r="AX11" s="18">
        <f t="shared" si="1"/>
        <v>9.5000000000000001E-2</v>
      </c>
      <c r="AY11" s="18">
        <f t="shared" si="1"/>
        <v>9.5000000000000001E-2</v>
      </c>
      <c r="AZ11" s="18">
        <f t="shared" si="1"/>
        <v>9.5000000000000001E-2</v>
      </c>
    </row>
    <row r="12" spans="1:53" s="14" customFormat="1">
      <c r="A12" s="165" t="s">
        <v>13</v>
      </c>
      <c r="B12" s="143"/>
      <c r="C12" s="71"/>
      <c r="D12" s="71">
        <f>1/(1+D6+D9)</f>
        <v>0.87642418930762489</v>
      </c>
      <c r="E12" s="71">
        <f>D12/(1+E11)</f>
        <v>0.76811935960352751</v>
      </c>
      <c r="F12" s="71">
        <f>E12/(1+F11)</f>
        <v>0.67319838703201362</v>
      </c>
      <c r="G12" s="71">
        <f>F12/(1+G11)</f>
        <v>0.61479304751782071</v>
      </c>
      <c r="H12" s="71">
        <f t="shared" ref="H12:AG12" si="2">G12/(1+H11)</f>
        <v>0.56145483791581796</v>
      </c>
      <c r="I12" s="71">
        <f t="shared" si="2"/>
        <v>0.51274414421535885</v>
      </c>
      <c r="J12" s="71">
        <f t="shared" si="2"/>
        <v>0.46825949243411769</v>
      </c>
      <c r="K12" s="71">
        <f t="shared" si="2"/>
        <v>0.42763423966586089</v>
      </c>
      <c r="L12" s="71">
        <f t="shared" si="2"/>
        <v>0.39053355220626568</v>
      </c>
      <c r="M12" s="71">
        <f t="shared" si="2"/>
        <v>0.35665164585047093</v>
      </c>
      <c r="N12" s="71">
        <f t="shared" si="2"/>
        <v>0.32570926561686842</v>
      </c>
      <c r="O12" s="71">
        <f t="shared" si="2"/>
        <v>0.297451384124994</v>
      </c>
      <c r="P12" s="71">
        <f t="shared" si="2"/>
        <v>0.27164509965752875</v>
      </c>
      <c r="Q12" s="71">
        <f t="shared" si="2"/>
        <v>0.24807771658221806</v>
      </c>
      <c r="R12" s="71">
        <f t="shared" si="2"/>
        <v>0.2265549923125279</v>
      </c>
      <c r="S12" s="71">
        <f t="shared" si="2"/>
        <v>0.20689953635847297</v>
      </c>
      <c r="T12" s="71">
        <f t="shared" si="2"/>
        <v>0.18894934827257806</v>
      </c>
      <c r="U12" s="71">
        <f t="shared" si="2"/>
        <v>0.17255648244071056</v>
      </c>
      <c r="V12" s="71">
        <f t="shared" si="2"/>
        <v>0.15758582871297769</v>
      </c>
      <c r="W12" s="71">
        <f t="shared" si="2"/>
        <v>0.14391399882463715</v>
      </c>
      <c r="X12" s="71">
        <f t="shared" si="2"/>
        <v>0.13142830942889239</v>
      </c>
      <c r="Y12" s="71">
        <f t="shared" si="2"/>
        <v>0.12002585335971908</v>
      </c>
      <c r="Z12" s="71">
        <f t="shared" si="2"/>
        <v>0.10961265147006309</v>
      </c>
      <c r="AA12" s="71">
        <f t="shared" si="2"/>
        <v>0.10010287805485214</v>
      </c>
      <c r="AB12" s="71">
        <f t="shared" si="2"/>
        <v>9.1418153474750824E-2</v>
      </c>
      <c r="AC12" s="71">
        <f t="shared" si="2"/>
        <v>8.3486898150457373E-2</v>
      </c>
      <c r="AD12" s="71">
        <f t="shared" si="2"/>
        <v>7.6243742603157416E-2</v>
      </c>
      <c r="AE12" s="71">
        <f t="shared" si="2"/>
        <v>6.9628988678682571E-2</v>
      </c>
      <c r="AF12" s="71">
        <f t="shared" si="2"/>
        <v>6.3588117514778608E-2</v>
      </c>
      <c r="AG12" s="71">
        <f t="shared" si="2"/>
        <v>5.8071340196144849E-2</v>
      </c>
      <c r="AH12" s="71">
        <f t="shared" ref="AH12" si="3">AG12/(1+AH11)</f>
        <v>5.3033187393739592E-2</v>
      </c>
      <c r="AI12" s="71">
        <f t="shared" ref="AI12" si="4">AH12/(1+AI11)</f>
        <v>4.8432134606154878E-2</v>
      </c>
      <c r="AJ12" s="71">
        <f t="shared" ref="AJ12" si="5">AI12/(1+AJ11)</f>
        <v>4.4230259914296695E-2</v>
      </c>
      <c r="AK12" s="71">
        <f t="shared" ref="AK12" si="6">AJ12/(1+AK11)</f>
        <v>4.0392931428581455E-2</v>
      </c>
      <c r="AL12" s="71">
        <f t="shared" ref="AL12" si="7">AK12/(1+AL11)</f>
        <v>3.6888521852585808E-2</v>
      </c>
      <c r="AM12" s="71">
        <f t="shared" ref="AM12" si="8">AL12/(1+AM11)</f>
        <v>3.3688147810580646E-2</v>
      </c>
      <c r="AN12" s="71">
        <f t="shared" ref="AN12" si="9">AM12/(1+AN11)</f>
        <v>3.0765431790484608E-2</v>
      </c>
      <c r="AO12" s="71">
        <f t="shared" ref="AO12" si="10">AN12/(1+AO11)</f>
        <v>2.8096284740168592E-2</v>
      </c>
      <c r="AP12" s="71">
        <f t="shared" ref="AP12" si="11">AO12/(1+AP11)</f>
        <v>2.565870752526812E-2</v>
      </c>
      <c r="AQ12" s="71">
        <f t="shared" ref="AQ12" si="12">AP12/(1+AQ11)</f>
        <v>2.3432609612117006E-2</v>
      </c>
      <c r="AR12" s="71">
        <f t="shared" ref="AR12" si="13">AQ12/(1+AR11)</f>
        <v>2.1399643481385396E-2</v>
      </c>
      <c r="AS12" s="71">
        <f t="shared" ref="AS12" si="14">AR12/(1+AS11)</f>
        <v>1.9543053407657898E-2</v>
      </c>
      <c r="AT12" s="71">
        <f t="shared" ref="AT12" si="15">AS12/(1+AT11)</f>
        <v>1.7847537358591688E-2</v>
      </c>
      <c r="AU12" s="71">
        <f t="shared" ref="AU12" si="16">AT12/(1+AU11)</f>
        <v>1.6299120875426201E-2</v>
      </c>
      <c r="AV12" s="71">
        <f t="shared" ref="AV12" si="17">AU12/(1+AV11)</f>
        <v>1.4885041895366394E-2</v>
      </c>
      <c r="AW12" s="71">
        <f t="shared" ref="AW12" si="18">AV12/(1+AW11)</f>
        <v>1.3593645566544653E-2</v>
      </c>
      <c r="AX12" s="71">
        <f t="shared" ref="AX12" si="19">AW12/(1+AX11)</f>
        <v>1.2414288188625253E-2</v>
      </c>
      <c r="AY12" s="71">
        <f t="shared" ref="AY12" si="20">AX12/(1+AY11)</f>
        <v>1.1337249487328999E-2</v>
      </c>
      <c r="AZ12" s="71">
        <f t="shared" ref="AZ12" si="21">AY12/(1+AZ11)</f>
        <v>1.0353652499843834E-2</v>
      </c>
    </row>
    <row r="13" spans="1:53">
      <c r="A13" s="164" t="s">
        <v>30</v>
      </c>
      <c r="C13" s="71"/>
      <c r="D13" s="71">
        <f t="shared" ref="D13:AI13" si="22">(1+D7)^(D4-1)</f>
        <v>1</v>
      </c>
      <c r="E13" s="71">
        <f t="shared" si="22"/>
        <v>1.0129999999999999</v>
      </c>
      <c r="F13" s="71">
        <f t="shared" si="22"/>
        <v>1.0261689999999999</v>
      </c>
      <c r="G13" s="71">
        <f t="shared" si="22"/>
        <v>1.0395091969999999</v>
      </c>
      <c r="H13" s="71">
        <f t="shared" si="22"/>
        <v>1.0530228165609998</v>
      </c>
      <c r="I13" s="71">
        <f t="shared" si="22"/>
        <v>1.0667121131762927</v>
      </c>
      <c r="J13" s="71">
        <f t="shared" si="22"/>
        <v>1.0805793706475846</v>
      </c>
      <c r="K13" s="71">
        <f t="shared" si="22"/>
        <v>1.0946269024660031</v>
      </c>
      <c r="L13" s="71">
        <f t="shared" si="22"/>
        <v>1.1088570521980612</v>
      </c>
      <c r="M13" s="71">
        <f t="shared" si="22"/>
        <v>1.1232721938766359</v>
      </c>
      <c r="N13" s="71">
        <f t="shared" si="22"/>
        <v>1.1378747323970322</v>
      </c>
      <c r="O13" s="71">
        <f t="shared" si="22"/>
        <v>1.1526671039181935</v>
      </c>
      <c r="P13" s="71">
        <f t="shared" si="22"/>
        <v>1.1676517762691301</v>
      </c>
      <c r="Q13" s="71">
        <f t="shared" si="22"/>
        <v>1.1828312493606286</v>
      </c>
      <c r="R13" s="71">
        <f t="shared" si="22"/>
        <v>1.1982080556023169</v>
      </c>
      <c r="S13" s="71">
        <f t="shared" si="22"/>
        <v>1.2137847603251468</v>
      </c>
      <c r="T13" s="71">
        <f t="shared" si="22"/>
        <v>1.2295639622093737</v>
      </c>
      <c r="U13" s="71">
        <f t="shared" si="22"/>
        <v>1.2455482937180955</v>
      </c>
      <c r="V13" s="71">
        <f t="shared" si="22"/>
        <v>1.2617404215364307</v>
      </c>
      <c r="W13" s="71">
        <f t="shared" si="22"/>
        <v>1.2781430470164044</v>
      </c>
      <c r="X13" s="71">
        <f t="shared" si="22"/>
        <v>1.2947589066276175</v>
      </c>
      <c r="Y13" s="71">
        <f t="shared" si="22"/>
        <v>1.3115907724137763</v>
      </c>
      <c r="Z13" s="71">
        <f t="shared" si="22"/>
        <v>1.3286414524551555</v>
      </c>
      <c r="AA13" s="71">
        <f t="shared" si="22"/>
        <v>1.3459137913370725</v>
      </c>
      <c r="AB13" s="71">
        <f t="shared" si="22"/>
        <v>1.3634106706244544</v>
      </c>
      <c r="AC13" s="71">
        <f t="shared" si="22"/>
        <v>1.3811350093425723</v>
      </c>
      <c r="AD13" s="71">
        <f t="shared" si="22"/>
        <v>1.3990897644640257</v>
      </c>
      <c r="AE13" s="71">
        <f t="shared" si="22"/>
        <v>1.4172779314020578</v>
      </c>
      <c r="AF13" s="71">
        <f t="shared" si="22"/>
        <v>1.4357025445102847</v>
      </c>
      <c r="AG13" s="71">
        <f t="shared" si="22"/>
        <v>1.4543666775889181</v>
      </c>
      <c r="AH13" s="71">
        <f t="shared" si="22"/>
        <v>1.4732734443975743</v>
      </c>
      <c r="AI13" s="71">
        <f t="shared" si="22"/>
        <v>1.4924259991747426</v>
      </c>
      <c r="AJ13" s="71">
        <f t="shared" ref="AJ13:AZ13" si="23">(1+AJ7)^(AJ4-1)</f>
        <v>1.5118275371640142</v>
      </c>
      <c r="AK13" s="71">
        <f t="shared" si="23"/>
        <v>1.5314812951471461</v>
      </c>
      <c r="AL13" s="71">
        <f t="shared" si="23"/>
        <v>1.5513905519840592</v>
      </c>
      <c r="AM13" s="71">
        <f t="shared" si="23"/>
        <v>1.5715586291598518</v>
      </c>
      <c r="AN13" s="71">
        <f t="shared" si="23"/>
        <v>1.59198889133893</v>
      </c>
      <c r="AO13" s="71">
        <f t="shared" si="23"/>
        <v>1.6126847469263357</v>
      </c>
      <c r="AP13" s="71">
        <f t="shared" si="23"/>
        <v>1.6336496486363783</v>
      </c>
      <c r="AQ13" s="71">
        <f t="shared" si="23"/>
        <v>1.6548870940686511</v>
      </c>
      <c r="AR13" s="71">
        <f t="shared" si="23"/>
        <v>1.6764006262915436</v>
      </c>
      <c r="AS13" s="71">
        <f t="shared" si="23"/>
        <v>1.6981938344333336</v>
      </c>
      <c r="AT13" s="71">
        <f t="shared" si="23"/>
        <v>1.720270354280967</v>
      </c>
      <c r="AU13" s="71">
        <f t="shared" si="23"/>
        <v>1.7426338688866192</v>
      </c>
      <c r="AV13" s="71">
        <f t="shared" si="23"/>
        <v>1.7652881091821455</v>
      </c>
      <c r="AW13" s="71">
        <f t="shared" si="23"/>
        <v>1.788236854601513</v>
      </c>
      <c r="AX13" s="71">
        <f t="shared" si="23"/>
        <v>1.8114839337113329</v>
      </c>
      <c r="AY13" s="71">
        <f t="shared" si="23"/>
        <v>1.83503322484958</v>
      </c>
      <c r="AZ13" s="71">
        <f t="shared" si="23"/>
        <v>1.8588886567726244</v>
      </c>
    </row>
    <row r="14" spans="1:53">
      <c r="A14" s="11" t="s">
        <v>31</v>
      </c>
      <c r="C14" s="71"/>
      <c r="D14" s="72">
        <f t="shared" ref="D14:AI14" si="24">D5*D12*D13</f>
        <v>2.0410005657928311E-2</v>
      </c>
      <c r="E14" s="72">
        <f t="shared" si="24"/>
        <v>5.3164631190066078E-2</v>
      </c>
      <c r="F14" s="72">
        <f t="shared" si="24"/>
        <v>9.3217547489102909E-2</v>
      </c>
      <c r="G14" s="72">
        <f t="shared" si="24"/>
        <v>0.14593428566254502</v>
      </c>
      <c r="H14" s="72">
        <f t="shared" si="24"/>
        <v>0.18929925782699605</v>
      </c>
      <c r="I14" s="72">
        <f t="shared" si="24"/>
        <v>0.2257640191053257</v>
      </c>
      <c r="J14" s="72">
        <f t="shared" si="24"/>
        <v>0.24989778452335004</v>
      </c>
      <c r="K14" s="72">
        <f t="shared" si="24"/>
        <v>0.25965336456574273</v>
      </c>
      <c r="L14" s="72">
        <f t="shared" si="24"/>
        <v>0.26372423242160892</v>
      </c>
      <c r="M14" s="72">
        <f t="shared" si="24"/>
        <v>0.2609601441619801</v>
      </c>
      <c r="N14" s="72">
        <f t="shared" si="24"/>
        <v>0.25424551206488738</v>
      </c>
      <c r="O14" s="72">
        <f t="shared" si="24"/>
        <v>0.24343232210202861</v>
      </c>
      <c r="P14" s="72">
        <f t="shared" si="24"/>
        <v>0.22912839785898265</v>
      </c>
      <c r="Q14" s="72">
        <f t="shared" si="24"/>
        <v>0.21671608990256244</v>
      </c>
      <c r="R14" s="72">
        <f t="shared" si="24"/>
        <v>0.20367705900497235</v>
      </c>
      <c r="S14" s="72">
        <f t="shared" si="24"/>
        <v>0.19077300482206497</v>
      </c>
      <c r="T14" s="72">
        <f t="shared" si="24"/>
        <v>0.17936846451057101</v>
      </c>
      <c r="U14" s="72">
        <f t="shared" si="24"/>
        <v>0.16712577498061243</v>
      </c>
      <c r="V14" s="72">
        <f t="shared" si="24"/>
        <v>0.15684613311509513</v>
      </c>
      <c r="W14" s="72">
        <f t="shared" si="24"/>
        <v>0.14583132191947409</v>
      </c>
      <c r="X14" s="72">
        <f t="shared" si="24"/>
        <v>0.13617866856839803</v>
      </c>
      <c r="Y14" s="72">
        <f t="shared" si="24"/>
        <v>0.12672034301689633</v>
      </c>
      <c r="Z14" s="72">
        <f t="shared" si="24"/>
        <v>0.11723078308321096</v>
      </c>
      <c r="AA14" s="72">
        <f t="shared" si="24"/>
        <v>0.1084518568614545</v>
      </c>
      <c r="AB14" s="72">
        <f t="shared" si="24"/>
        <v>0.10033034794580223</v>
      </c>
      <c r="AC14" s="72">
        <f t="shared" si="24"/>
        <v>9.2817025085933924E-2</v>
      </c>
      <c r="AD14" s="72">
        <f t="shared" si="24"/>
        <v>8.5866343755297767E-2</v>
      </c>
      <c r="AE14" s="72">
        <f t="shared" si="24"/>
        <v>7.9436170067686412E-2</v>
      </c>
      <c r="AF14" s="72">
        <f t="shared" si="24"/>
        <v>7.3487525368553755E-2</v>
      </c>
      <c r="AG14" s="72">
        <f t="shared" si="24"/>
        <v>6.7984349952826428E-2</v>
      </c>
      <c r="AH14" s="72">
        <f t="shared" si="24"/>
        <v>6.2893284476907022E-2</v>
      </c>
      <c r="AI14" s="72">
        <f t="shared" si="24"/>
        <v>5.8183467739823566E-2</v>
      </c>
      <c r="AJ14" s="72">
        <f t="shared" ref="AJ14:AZ14" si="25">AJ5*AJ12*AJ13</f>
        <v>5.3826349607708927E-2</v>
      </c>
      <c r="AK14" s="72">
        <f t="shared" si="25"/>
        <v>4.9795517947588248E-2</v>
      </c>
      <c r="AL14" s="72">
        <f t="shared" si="25"/>
        <v>4.6066538521376169E-2</v>
      </c>
      <c r="AM14" s="72">
        <f t="shared" si="25"/>
        <v>4.261680686954708E-2</v>
      </c>
      <c r="AN14" s="72">
        <f t="shared" si="25"/>
        <v>3.9425411286622095E-2</v>
      </c>
      <c r="AO14" s="72">
        <f t="shared" si="25"/>
        <v>3.6473006057852211E-2</v>
      </c>
      <c r="AP14" s="72">
        <f t="shared" si="25"/>
        <v>3.374169418867972E-2</v>
      </c>
      <c r="AQ14" s="72">
        <f t="shared" si="25"/>
        <v>3.1214918916102796E-2</v>
      </c>
      <c r="AR14" s="72">
        <f t="shared" si="25"/>
        <v>2.8877363344303318E-2</v>
      </c>
      <c r="AS14" s="72">
        <f t="shared" si="25"/>
        <v>2.6714857596145447E-2</v>
      </c>
      <c r="AT14" s="72">
        <f t="shared" si="25"/>
        <v>2.4714292917712637E-2</v>
      </c>
      <c r="AU14" s="72">
        <f t="shared" si="25"/>
        <v>2.2863542215198995E-2</v>
      </c>
      <c r="AV14" s="72">
        <f t="shared" si="25"/>
        <v>2.1151386542462635E-2</v>
      </c>
      <c r="AW14" s="72">
        <f t="shared" si="25"/>
        <v>1.9567447093620682E-2</v>
      </c>
      <c r="AX14" s="72">
        <f t="shared" si="25"/>
        <v>1.8102122288436301E-2</v>
      </c>
      <c r="AY14" s="72">
        <f t="shared" si="25"/>
        <v>1.6746529569119612E-2</v>
      </c>
      <c r="AZ14" s="72">
        <f t="shared" si="25"/>
        <v>1.5492451555724351E-2</v>
      </c>
    </row>
    <row r="15" spans="1:53">
      <c r="A15" s="11" t="s">
        <v>32</v>
      </c>
      <c r="C15" s="73">
        <f t="shared" ref="C15:AH15" ca="1" si="26">IFERROR(SUM(OFFSET(C14,,1,1,IF(($B$2-(C4))&gt;0,$B$2-(C4),0))),0)</f>
        <v>4.3380813523616597</v>
      </c>
      <c r="D15" s="73">
        <f t="shared" ca="1" si="26"/>
        <v>4.3176713467037313</v>
      </c>
      <c r="E15" s="73">
        <f t="shared" ca="1" si="26"/>
        <v>4.2645067155136651</v>
      </c>
      <c r="F15" s="73">
        <f t="shared" ca="1" si="26"/>
        <v>4.1712891680245621</v>
      </c>
      <c r="G15" s="73">
        <f t="shared" ca="1" si="26"/>
        <v>4.0253548823620173</v>
      </c>
      <c r="H15" s="73">
        <f t="shared" ca="1" si="26"/>
        <v>3.836055624535021</v>
      </c>
      <c r="I15" s="73">
        <f t="shared" ca="1" si="26"/>
        <v>3.610291605429695</v>
      </c>
      <c r="J15" s="73">
        <f t="shared" ca="1" si="26"/>
        <v>3.3603938209063453</v>
      </c>
      <c r="K15" s="73">
        <f t="shared" ca="1" si="26"/>
        <v>3.1007404563406022</v>
      </c>
      <c r="L15" s="73">
        <f t="shared" ca="1" si="26"/>
        <v>2.8370162239189933</v>
      </c>
      <c r="M15" s="73">
        <f t="shared" ca="1" si="26"/>
        <v>2.5760560797570133</v>
      </c>
      <c r="N15" s="73">
        <f t="shared" ca="1" si="26"/>
        <v>2.3218105676921259</v>
      </c>
      <c r="O15" s="73">
        <f t="shared" ca="1" si="26"/>
        <v>2.078378245590097</v>
      </c>
      <c r="P15" s="73">
        <f t="shared" ca="1" si="26"/>
        <v>1.8492498477311143</v>
      </c>
      <c r="Q15" s="73">
        <f t="shared" ca="1" si="26"/>
        <v>1.6325337578285519</v>
      </c>
      <c r="R15" s="73">
        <f t="shared" ca="1" si="26"/>
        <v>1.4288566988235796</v>
      </c>
      <c r="S15" s="73">
        <f t="shared" ca="1" si="26"/>
        <v>1.2380836940015145</v>
      </c>
      <c r="T15" s="73">
        <f t="shared" ca="1" si="26"/>
        <v>1.0587152294909439</v>
      </c>
      <c r="U15" s="73">
        <f t="shared" ca="1" si="26"/>
        <v>0.89158945451033123</v>
      </c>
      <c r="V15" s="73">
        <f t="shared" ca="1" si="26"/>
        <v>0.73474332139523613</v>
      </c>
      <c r="W15" s="73">
        <f t="shared" ca="1" si="26"/>
        <v>0.588911999475762</v>
      </c>
      <c r="X15" s="73">
        <f t="shared" ca="1" si="26"/>
        <v>0.45273333090736401</v>
      </c>
      <c r="Y15" s="73">
        <f t="shared" ca="1" si="26"/>
        <v>0.32601298789046773</v>
      </c>
      <c r="Z15" s="73">
        <f t="shared" ca="1" si="26"/>
        <v>0.20878220480725673</v>
      </c>
      <c r="AA15" s="73">
        <f t="shared" ca="1" si="26"/>
        <v>0.10033034794580223</v>
      </c>
      <c r="AB15" s="73">
        <f t="shared" ca="1" si="26"/>
        <v>0</v>
      </c>
      <c r="AC15" s="73">
        <f t="shared" ca="1" si="26"/>
        <v>0</v>
      </c>
      <c r="AD15" s="73">
        <f t="shared" ca="1" si="26"/>
        <v>0</v>
      </c>
      <c r="AE15" s="73">
        <f t="shared" ca="1" si="26"/>
        <v>0</v>
      </c>
      <c r="AF15" s="73">
        <f t="shared" ca="1" si="26"/>
        <v>0</v>
      </c>
      <c r="AG15" s="73">
        <f t="shared" ca="1" si="26"/>
        <v>0</v>
      </c>
      <c r="AH15" s="73">
        <f t="shared" ca="1" si="26"/>
        <v>0</v>
      </c>
      <c r="AI15" s="73">
        <f t="shared" ref="AI15:AZ15" ca="1" si="27">IFERROR(SUM(OFFSET(AI14,,1,1,IF(($B$2-(AI4))&gt;0,$B$2-(AI4),0))),0)</f>
        <v>0</v>
      </c>
      <c r="AJ15" s="73">
        <f t="shared" ca="1" si="27"/>
        <v>0</v>
      </c>
      <c r="AK15" s="73">
        <f t="shared" ca="1" si="27"/>
        <v>0</v>
      </c>
      <c r="AL15" s="73">
        <f t="shared" ca="1" si="27"/>
        <v>0</v>
      </c>
      <c r="AM15" s="73">
        <f t="shared" ca="1" si="27"/>
        <v>0</v>
      </c>
      <c r="AN15" s="73">
        <f t="shared" ca="1" si="27"/>
        <v>0</v>
      </c>
      <c r="AO15" s="73">
        <f t="shared" ca="1" si="27"/>
        <v>0</v>
      </c>
      <c r="AP15" s="73">
        <f t="shared" ca="1" si="27"/>
        <v>0</v>
      </c>
      <c r="AQ15" s="73">
        <f t="shared" ca="1" si="27"/>
        <v>0</v>
      </c>
      <c r="AR15" s="73">
        <f t="shared" ca="1" si="27"/>
        <v>0</v>
      </c>
      <c r="AS15" s="73">
        <f t="shared" ca="1" si="27"/>
        <v>0</v>
      </c>
      <c r="AT15" s="73">
        <f t="shared" ca="1" si="27"/>
        <v>0</v>
      </c>
      <c r="AU15" s="73">
        <f t="shared" ca="1" si="27"/>
        <v>0</v>
      </c>
      <c r="AV15" s="73">
        <f t="shared" ca="1" si="27"/>
        <v>0</v>
      </c>
      <c r="AW15" s="73">
        <f t="shared" ca="1" si="27"/>
        <v>0</v>
      </c>
      <c r="AX15" s="73">
        <f t="shared" ca="1" si="27"/>
        <v>0</v>
      </c>
      <c r="AY15" s="73">
        <f t="shared" ca="1" si="27"/>
        <v>0</v>
      </c>
      <c r="AZ15" s="73">
        <f t="shared" ca="1" si="27"/>
        <v>0</v>
      </c>
    </row>
    <row r="16" spans="1:53">
      <c r="A16" s="11" t="s">
        <v>33</v>
      </c>
      <c r="C16" s="73">
        <v>1</v>
      </c>
      <c r="D16" s="73">
        <f>(1+D11)*C16</f>
        <v>1.141</v>
      </c>
      <c r="E16" s="73">
        <f t="shared" ref="E16:AG16" si="28">(1+E11)*D16</f>
        <v>1.3018810000000001</v>
      </c>
      <c r="F16" s="73">
        <f t="shared" si="28"/>
        <v>1.4854462210000001</v>
      </c>
      <c r="G16" s="73">
        <f t="shared" si="28"/>
        <v>1.626563611995</v>
      </c>
      <c r="H16" s="73">
        <f t="shared" si="28"/>
        <v>1.7810871551345249</v>
      </c>
      <c r="I16" s="73">
        <f t="shared" si="28"/>
        <v>1.9502904348723047</v>
      </c>
      <c r="J16" s="73">
        <f t="shared" si="28"/>
        <v>2.1355680261851737</v>
      </c>
      <c r="K16" s="73">
        <f t="shared" si="28"/>
        <v>2.3384469886727652</v>
      </c>
      <c r="L16" s="73">
        <f t="shared" si="28"/>
        <v>2.5605994525966778</v>
      </c>
      <c r="M16" s="73">
        <f t="shared" si="28"/>
        <v>2.8038564005933622</v>
      </c>
      <c r="N16" s="73">
        <f t="shared" si="28"/>
        <v>3.0702227586497317</v>
      </c>
      <c r="O16" s="73">
        <f t="shared" si="28"/>
        <v>3.3618939207214562</v>
      </c>
      <c r="P16" s="73">
        <f t="shared" si="28"/>
        <v>3.6812738431899943</v>
      </c>
      <c r="Q16" s="73">
        <f t="shared" si="28"/>
        <v>4.0309948582930435</v>
      </c>
      <c r="R16" s="73">
        <f t="shared" si="28"/>
        <v>4.4139393698308824</v>
      </c>
      <c r="S16" s="73">
        <f t="shared" si="28"/>
        <v>4.8332636099648161</v>
      </c>
      <c r="T16" s="73">
        <f t="shared" si="28"/>
        <v>5.2924236529114737</v>
      </c>
      <c r="U16" s="73">
        <f t="shared" si="28"/>
        <v>5.7952038999380635</v>
      </c>
      <c r="V16" s="73">
        <f t="shared" si="28"/>
        <v>6.3457482704321793</v>
      </c>
      <c r="W16" s="73">
        <f t="shared" si="28"/>
        <v>6.9485943561232357</v>
      </c>
      <c r="X16" s="73">
        <f t="shared" si="28"/>
        <v>7.6087108199549434</v>
      </c>
      <c r="Y16" s="73">
        <f t="shared" si="28"/>
        <v>8.3315383478506622</v>
      </c>
      <c r="Z16" s="73">
        <f t="shared" si="28"/>
        <v>9.1230344908964742</v>
      </c>
      <c r="AA16" s="73">
        <f t="shared" si="28"/>
        <v>9.9897227675316387</v>
      </c>
      <c r="AB16" s="73">
        <f t="shared" si="28"/>
        <v>10.938746430447145</v>
      </c>
      <c r="AC16" s="73">
        <f t="shared" si="28"/>
        <v>11.977927341339623</v>
      </c>
      <c r="AD16" s="73">
        <f t="shared" si="28"/>
        <v>13.115830438766887</v>
      </c>
      <c r="AE16" s="73">
        <f t="shared" si="28"/>
        <v>14.36183433044974</v>
      </c>
      <c r="AF16" s="73">
        <f t="shared" si="28"/>
        <v>15.726208591842465</v>
      </c>
      <c r="AG16" s="73">
        <f t="shared" si="28"/>
        <v>17.2201984080675</v>
      </c>
      <c r="AH16" s="73">
        <f t="shared" ref="AH16" si="29">(1+AH11)*AG16</f>
        <v>18.856117256833912</v>
      </c>
      <c r="AI16" s="73">
        <f t="shared" ref="AI16" si="30">(1+AI11)*AH16</f>
        <v>20.647448396233134</v>
      </c>
      <c r="AJ16" s="73">
        <f t="shared" ref="AJ16" si="31">(1+AJ11)*AI16</f>
        <v>22.608955993875281</v>
      </c>
      <c r="AK16" s="73">
        <f t="shared" ref="AK16" si="32">(1+AK11)*AJ16</f>
        <v>24.75680681329343</v>
      </c>
      <c r="AL16" s="73">
        <f t="shared" ref="AL16" si="33">(1+AL11)*AK16</f>
        <v>27.108703460556306</v>
      </c>
      <c r="AM16" s="73">
        <f t="shared" ref="AM16" si="34">(1+AM11)*AL16</f>
        <v>29.684030289309156</v>
      </c>
      <c r="AN16" s="73">
        <f t="shared" ref="AN16" si="35">(1+AN11)*AM16</f>
        <v>32.504013166793527</v>
      </c>
      <c r="AO16" s="73">
        <f t="shared" ref="AO16" si="36">(1+AO11)*AN16</f>
        <v>35.591894417638912</v>
      </c>
      <c r="AP16" s="73">
        <f t="shared" ref="AP16" si="37">(1+AP11)*AO16</f>
        <v>38.973124387314606</v>
      </c>
      <c r="AQ16" s="73">
        <f t="shared" ref="AQ16" si="38">(1+AQ11)*AP16</f>
        <v>42.675571204109495</v>
      </c>
      <c r="AR16" s="73">
        <f t="shared" ref="AR16" si="39">(1+AR11)*AQ16</f>
        <v>46.729750468499894</v>
      </c>
      <c r="AS16" s="73">
        <f t="shared" ref="AS16" si="40">(1+AS11)*AR16</f>
        <v>51.169076763007382</v>
      </c>
      <c r="AT16" s="73">
        <f t="shared" ref="AT16" si="41">(1+AT11)*AS16</f>
        <v>56.03013905549308</v>
      </c>
      <c r="AU16" s="73">
        <f t="shared" ref="AU16" si="42">(1+AU11)*AT16</f>
        <v>61.353002265764921</v>
      </c>
      <c r="AV16" s="73">
        <f t="shared" ref="AV16" si="43">(1+AV11)*AU16</f>
        <v>67.181537481012583</v>
      </c>
      <c r="AW16" s="73">
        <f t="shared" ref="AW16" si="44">(1+AW11)*AV16</f>
        <v>73.563783541708773</v>
      </c>
      <c r="AX16" s="73">
        <f t="shared" ref="AX16" si="45">(1+AX11)*AW16</f>
        <v>80.552342978171097</v>
      </c>
      <c r="AY16" s="73">
        <f t="shared" ref="AY16" si="46">(1+AY11)*AX16</f>
        <v>88.204815561097348</v>
      </c>
      <c r="AZ16" s="73">
        <f t="shared" ref="AZ16" si="47">(1+AZ11)*AY16</f>
        <v>96.584273039401594</v>
      </c>
    </row>
    <row r="17" spans="1:52">
      <c r="A17" s="11" t="s">
        <v>34</v>
      </c>
      <c r="C17" s="73">
        <f ca="1">C15*C16</f>
        <v>4.3380813523616597</v>
      </c>
      <c r="D17" s="73">
        <f ca="1">D15*D16</f>
        <v>4.9264630065889579</v>
      </c>
      <c r="E17" s="73">
        <f ca="1">E15*E16</f>
        <v>5.5518802672996461</v>
      </c>
      <c r="F17" s="73">
        <f t="shared" ref="F17:AF17" ca="1" si="48">F15*F16</f>
        <v>6.19622573134032</v>
      </c>
      <c r="G17" s="73">
        <f t="shared" ca="1" si="48"/>
        <v>6.5474957770164712</v>
      </c>
      <c r="H17" s="73">
        <f t="shared" ca="1" si="48"/>
        <v>6.8323493992408739</v>
      </c>
      <c r="I17" s="73">
        <f t="shared" ca="1" si="48"/>
        <v>7.0411171851693108</v>
      </c>
      <c r="J17" s="73">
        <f t="shared" ca="1" si="48"/>
        <v>7.1763495993178177</v>
      </c>
      <c r="K17" s="73">
        <f t="shared" ca="1" si="48"/>
        <v>7.2509171827854972</v>
      </c>
      <c r="L17" s="73">
        <f t="shared" ca="1" si="48"/>
        <v>7.2644621899748678</v>
      </c>
      <c r="M17" s="73">
        <f t="shared" ca="1" si="48"/>
        <v>7.2228913275141462</v>
      </c>
      <c r="N17" s="73">
        <f t="shared" ca="1" si="48"/>
        <v>7.1284756462018182</v>
      </c>
      <c r="O17" s="73">
        <f t="shared" ca="1" si="48"/>
        <v>6.9872871888090726</v>
      </c>
      <c r="P17" s="73">
        <f t="shared" ca="1" si="48"/>
        <v>6.8075950939756309</v>
      </c>
      <c r="Q17" s="73">
        <f t="shared" ca="1" si="48"/>
        <v>6.5807351837967136</v>
      </c>
      <c r="R17" s="73">
        <f t="shared" ca="1" si="48"/>
        <v>6.3068868367839857</v>
      </c>
      <c r="S17" s="73">
        <f t="shared" ca="1" si="48"/>
        <v>5.9839848643083347</v>
      </c>
      <c r="T17" s="73">
        <f t="shared" ca="1" si="48"/>
        <v>5.6031695222554703</v>
      </c>
      <c r="U17" s="73">
        <f t="shared" ca="1" si="48"/>
        <v>5.1669426839219224</v>
      </c>
      <c r="V17" s="73">
        <f t="shared" ca="1" si="48"/>
        <v>4.6624961609554143</v>
      </c>
      <c r="W17" s="73">
        <f t="shared" ca="1" si="48"/>
        <v>4.0921105958105297</v>
      </c>
      <c r="X17" s="73">
        <f t="shared" ca="1" si="48"/>
        <v>3.4447169934291022</v>
      </c>
      <c r="Y17" s="73">
        <f t="shared" ca="1" si="48"/>
        <v>2.7161897105068054</v>
      </c>
      <c r="Z17" s="73">
        <f t="shared" ca="1" si="48"/>
        <v>1.9047272555420149</v>
      </c>
      <c r="AA17" s="73">
        <f t="shared" ca="1" si="48"/>
        <v>1.0022723611485518</v>
      </c>
      <c r="AB17" s="73">
        <f t="shared" ca="1" si="48"/>
        <v>0</v>
      </c>
      <c r="AC17" s="73">
        <f t="shared" ca="1" si="48"/>
        <v>0</v>
      </c>
      <c r="AD17" s="73">
        <f t="shared" ca="1" si="48"/>
        <v>0</v>
      </c>
      <c r="AE17" s="73">
        <f t="shared" ca="1" si="48"/>
        <v>0</v>
      </c>
      <c r="AF17" s="73">
        <f t="shared" ca="1" si="48"/>
        <v>0</v>
      </c>
      <c r="AG17" s="73">
        <f ca="1">AG15*AG16</f>
        <v>0</v>
      </c>
      <c r="AH17" s="73">
        <f t="shared" ref="AH17:AZ17" ca="1" si="49">AH15*AH16</f>
        <v>0</v>
      </c>
      <c r="AI17" s="73">
        <f t="shared" ca="1" si="49"/>
        <v>0</v>
      </c>
      <c r="AJ17" s="73">
        <f t="shared" ca="1" si="49"/>
        <v>0</v>
      </c>
      <c r="AK17" s="73">
        <f t="shared" ca="1" si="49"/>
        <v>0</v>
      </c>
      <c r="AL17" s="73">
        <f t="shared" ca="1" si="49"/>
        <v>0</v>
      </c>
      <c r="AM17" s="73">
        <f t="shared" ca="1" si="49"/>
        <v>0</v>
      </c>
      <c r="AN17" s="73">
        <f t="shared" ca="1" si="49"/>
        <v>0</v>
      </c>
      <c r="AO17" s="73">
        <f t="shared" ca="1" si="49"/>
        <v>0</v>
      </c>
      <c r="AP17" s="73">
        <f t="shared" ca="1" si="49"/>
        <v>0</v>
      </c>
      <c r="AQ17" s="73">
        <f t="shared" ca="1" si="49"/>
        <v>0</v>
      </c>
      <c r="AR17" s="73">
        <f t="shared" ca="1" si="49"/>
        <v>0</v>
      </c>
      <c r="AS17" s="73">
        <f t="shared" ca="1" si="49"/>
        <v>0</v>
      </c>
      <c r="AT17" s="73">
        <f t="shared" ca="1" si="49"/>
        <v>0</v>
      </c>
      <c r="AU17" s="73">
        <f t="shared" ca="1" si="49"/>
        <v>0</v>
      </c>
      <c r="AV17" s="73">
        <f t="shared" ca="1" si="49"/>
        <v>0</v>
      </c>
      <c r="AW17" s="73">
        <f t="shared" ca="1" si="49"/>
        <v>0</v>
      </c>
      <c r="AX17" s="73">
        <f t="shared" ca="1" si="49"/>
        <v>0</v>
      </c>
      <c r="AY17" s="73">
        <f t="shared" ca="1" si="49"/>
        <v>0</v>
      </c>
      <c r="AZ17" s="73">
        <f t="shared" ca="1" si="49"/>
        <v>0</v>
      </c>
    </row>
    <row r="18" spans="1:52">
      <c r="A18" s="11" t="s">
        <v>89</v>
      </c>
      <c r="C18" s="73">
        <f t="shared" ref="C18:AG18" ca="1" si="50">C17/$C17</f>
        <v>1</v>
      </c>
      <c r="D18" s="73">
        <f t="shared" ca="1" si="50"/>
        <v>1.1356317704616079</v>
      </c>
      <c r="E18" s="73">
        <f t="shared" ca="1" si="50"/>
        <v>1.2798008650246249</v>
      </c>
      <c r="F18" s="73">
        <f t="shared" ca="1" si="50"/>
        <v>1.4283332256936774</v>
      </c>
      <c r="G18" s="73">
        <f t="shared" ca="1" si="50"/>
        <v>1.5093068214250989</v>
      </c>
      <c r="H18" s="73">
        <f t="shared" ca="1" si="50"/>
        <v>1.5749703254230882</v>
      </c>
      <c r="I18" s="73">
        <f t="shared" ca="1" si="50"/>
        <v>1.6230947769884752</v>
      </c>
      <c r="J18" s="73">
        <f t="shared" ca="1" si="50"/>
        <v>1.6542681006687436</v>
      </c>
      <c r="K18" s="73">
        <f t="shared" ca="1" si="50"/>
        <v>1.6714571705387877</v>
      </c>
      <c r="L18" s="73">
        <f t="shared" ca="1" si="50"/>
        <v>1.674579520280338</v>
      </c>
      <c r="M18" s="73">
        <f t="shared" ca="1" si="50"/>
        <v>1.6649967441440421</v>
      </c>
      <c r="N18" s="73">
        <f t="shared" ca="1" si="50"/>
        <v>1.6432323571620118</v>
      </c>
      <c r="O18" s="73">
        <f t="shared" ca="1" si="50"/>
        <v>1.6106860663194296</v>
      </c>
      <c r="P18" s="73">
        <f t="shared" ca="1" si="50"/>
        <v>1.5692640457905573</v>
      </c>
      <c r="Q18" s="73">
        <f t="shared" ca="1" si="50"/>
        <v>1.5169690582713828</v>
      </c>
      <c r="R18" s="73">
        <f t="shared" ca="1" si="50"/>
        <v>1.4538424534962915</v>
      </c>
      <c r="S18" s="73">
        <f t="shared" ca="1" si="50"/>
        <v>1.3794081710917296</v>
      </c>
      <c r="T18" s="73">
        <f t="shared" ca="1" si="50"/>
        <v>1.2916238924853483</v>
      </c>
      <c r="U18" s="73">
        <f t="shared" ca="1" si="50"/>
        <v>1.1910663411392755</v>
      </c>
      <c r="V18" s="73">
        <f t="shared" ca="1" si="50"/>
        <v>1.0747830163252108</v>
      </c>
      <c r="W18" s="73">
        <f t="shared" ca="1" si="50"/>
        <v>0.94329964411174005</v>
      </c>
      <c r="X18" s="73">
        <f t="shared" ca="1" si="50"/>
        <v>0.79406463679013117</v>
      </c>
      <c r="Y18" s="73">
        <f t="shared" ca="1" si="50"/>
        <v>0.62612696486849118</v>
      </c>
      <c r="Z18" s="73">
        <f t="shared" ca="1" si="50"/>
        <v>0.43907135455287805</v>
      </c>
      <c r="AA18" s="73">
        <f t="shared" ca="1" si="50"/>
        <v>0.23104047152156629</v>
      </c>
      <c r="AB18" s="73">
        <f t="shared" ca="1" si="50"/>
        <v>0</v>
      </c>
      <c r="AC18" s="73">
        <f t="shared" ca="1" si="50"/>
        <v>0</v>
      </c>
      <c r="AD18" s="73">
        <f t="shared" ca="1" si="50"/>
        <v>0</v>
      </c>
      <c r="AE18" s="73">
        <f t="shared" ca="1" si="50"/>
        <v>0</v>
      </c>
      <c r="AF18" s="73">
        <f t="shared" ca="1" si="50"/>
        <v>0</v>
      </c>
      <c r="AG18" s="73">
        <f t="shared" ca="1" si="50"/>
        <v>0</v>
      </c>
      <c r="AH18" s="73">
        <f t="shared" ref="AH18" ca="1" si="51">AH17/$C17</f>
        <v>0</v>
      </c>
      <c r="AI18" s="73">
        <f t="shared" ref="AI18" ca="1" si="52">AI17/$C17</f>
        <v>0</v>
      </c>
      <c r="AJ18" s="73">
        <f t="shared" ref="AJ18" ca="1" si="53">AJ17/$C17</f>
        <v>0</v>
      </c>
      <c r="AK18" s="73">
        <f t="shared" ref="AK18" ca="1" si="54">AK17/$C17</f>
        <v>0</v>
      </c>
      <c r="AL18" s="73">
        <f t="shared" ref="AL18" ca="1" si="55">AL17/$C17</f>
        <v>0</v>
      </c>
      <c r="AM18" s="73">
        <f t="shared" ref="AM18" ca="1" si="56">AM17/$C17</f>
        <v>0</v>
      </c>
      <c r="AN18" s="73">
        <f t="shared" ref="AN18" ca="1" si="57">AN17/$C17</f>
        <v>0</v>
      </c>
      <c r="AO18" s="73">
        <f t="shared" ref="AO18" ca="1" si="58">AO17/$C17</f>
        <v>0</v>
      </c>
      <c r="AP18" s="73">
        <f t="shared" ref="AP18" ca="1" si="59">AP17/$C17</f>
        <v>0</v>
      </c>
      <c r="AQ18" s="73">
        <f t="shared" ref="AQ18" ca="1" si="60">AQ17/$C17</f>
        <v>0</v>
      </c>
      <c r="AR18" s="73">
        <f t="shared" ref="AR18" ca="1" si="61">AR17/$C17</f>
        <v>0</v>
      </c>
      <c r="AS18" s="73">
        <f t="shared" ref="AS18" ca="1" si="62">AS17/$C17</f>
        <v>0</v>
      </c>
      <c r="AT18" s="73">
        <f t="shared" ref="AT18" ca="1" si="63">AT17/$C17</f>
        <v>0</v>
      </c>
      <c r="AU18" s="73">
        <f t="shared" ref="AU18" ca="1" si="64">AU17/$C17</f>
        <v>0</v>
      </c>
      <c r="AV18" s="73">
        <f t="shared" ref="AV18" ca="1" si="65">AV17/$C17</f>
        <v>0</v>
      </c>
      <c r="AW18" s="73">
        <f t="shared" ref="AW18" ca="1" si="66">AW17/$C17</f>
        <v>0</v>
      </c>
      <c r="AX18" s="73">
        <f t="shared" ref="AX18" ca="1" si="67">AX17/$C17</f>
        <v>0</v>
      </c>
      <c r="AY18" s="73">
        <f t="shared" ref="AY18" ca="1" si="68">AY17/$C17</f>
        <v>0</v>
      </c>
      <c r="AZ18" s="73">
        <f t="shared" ref="AZ18" ca="1" si="69">AZ17/$C17</f>
        <v>0</v>
      </c>
    </row>
    <row r="19" spans="1:52">
      <c r="A19" s="11" t="s">
        <v>35</v>
      </c>
      <c r="C19" s="73">
        <f t="shared" ref="C19:AH19" ca="1" si="70">MAX(C18/(1+$D$7)^(C4),$B$3)</f>
        <v>1</v>
      </c>
      <c r="D19" s="73">
        <f t="shared" ca="1" si="70"/>
        <v>1.1210580162503534</v>
      </c>
      <c r="E19" s="73">
        <f t="shared" ca="1" si="70"/>
        <v>1.2471638346360345</v>
      </c>
      <c r="F19" s="73">
        <f t="shared" ca="1" si="70"/>
        <v>1.3740457802738204</v>
      </c>
      <c r="G19" s="73">
        <f t="shared" ca="1" si="70"/>
        <v>1.4333087542720564</v>
      </c>
      <c r="H19" s="73">
        <f t="shared" ca="1" si="70"/>
        <v>1.4764717733760253</v>
      </c>
      <c r="I19" s="73">
        <f t="shared" ca="1" si="70"/>
        <v>1.5020597478330207</v>
      </c>
      <c r="J19" s="73">
        <f t="shared" ca="1" si="70"/>
        <v>1.5112620537116042</v>
      </c>
      <c r="K19" s="73">
        <f t="shared" ca="1" si="70"/>
        <v>1.5073693829384929</v>
      </c>
      <c r="L19" s="73">
        <f t="shared" ca="1" si="70"/>
        <v>1.490804748313969</v>
      </c>
      <c r="M19" s="73">
        <f t="shared" ca="1" si="70"/>
        <v>1.4632513551263955</v>
      </c>
      <c r="N19" s="73">
        <f t="shared" ca="1" si="70"/>
        <v>1.4255914405609986</v>
      </c>
      <c r="O19" s="73">
        <f t="shared" ca="1" si="70"/>
        <v>1.3794232998693141</v>
      </c>
      <c r="P19" s="73">
        <f t="shared" ca="1" si="70"/>
        <v>1.3267015448220636</v>
      </c>
      <c r="Q19" s="73">
        <f t="shared" ca="1" si="70"/>
        <v>1.2660314301666338</v>
      </c>
      <c r="R19" s="73">
        <f t="shared" ca="1" si="70"/>
        <v>1.1977761634664439</v>
      </c>
      <c r="S19" s="73">
        <f t="shared" ca="1" si="70"/>
        <v>1.1218677624652438</v>
      </c>
      <c r="T19" s="73">
        <f t="shared" ca="1" si="70"/>
        <v>1.0369922218188041</v>
      </c>
      <c r="U19" s="73">
        <f t="shared" ca="1" si="70"/>
        <v>0.94398683026173091</v>
      </c>
      <c r="V19" s="73">
        <f t="shared" ca="1" si="70"/>
        <v>0.84089415408869839</v>
      </c>
      <c r="W19" s="73">
        <f t="shared" ca="1" si="70"/>
        <v>0.72855235000367535</v>
      </c>
      <c r="X19" s="73">
        <f t="shared" ca="1" si="70"/>
        <v>0.60542103031784844</v>
      </c>
      <c r="Y19" s="73">
        <f t="shared" ca="1" si="70"/>
        <v>0.47125352269529941</v>
      </c>
      <c r="Z19" s="73">
        <f t="shared" ca="1" si="70"/>
        <v>0.4</v>
      </c>
      <c r="AA19" s="73">
        <f t="shared" ca="1" si="70"/>
        <v>0.4</v>
      </c>
      <c r="AB19" s="73">
        <f t="shared" ca="1" si="70"/>
        <v>0.4</v>
      </c>
      <c r="AC19" s="73">
        <f t="shared" ca="1" si="70"/>
        <v>0.4</v>
      </c>
      <c r="AD19" s="73">
        <f t="shared" ca="1" si="70"/>
        <v>0.4</v>
      </c>
      <c r="AE19" s="73">
        <f t="shared" ca="1" si="70"/>
        <v>0.4</v>
      </c>
      <c r="AF19" s="73">
        <f t="shared" ca="1" si="70"/>
        <v>0.4</v>
      </c>
      <c r="AG19" s="73">
        <f t="shared" ca="1" si="70"/>
        <v>0.4</v>
      </c>
      <c r="AH19" s="73">
        <f t="shared" ca="1" si="70"/>
        <v>0.4</v>
      </c>
      <c r="AI19" s="73">
        <f t="shared" ref="AI19:AZ19" ca="1" si="71">MAX(AI18/(1+$D$7)^(AI4),$B$3)</f>
        <v>0.4</v>
      </c>
      <c r="AJ19" s="73">
        <f t="shared" ca="1" si="71"/>
        <v>0.4</v>
      </c>
      <c r="AK19" s="73">
        <f t="shared" ca="1" si="71"/>
        <v>0.4</v>
      </c>
      <c r="AL19" s="73">
        <f t="shared" ca="1" si="71"/>
        <v>0.4</v>
      </c>
      <c r="AM19" s="73">
        <f t="shared" ca="1" si="71"/>
        <v>0.4</v>
      </c>
      <c r="AN19" s="73">
        <f t="shared" ca="1" si="71"/>
        <v>0.4</v>
      </c>
      <c r="AO19" s="73">
        <f t="shared" ca="1" si="71"/>
        <v>0.4</v>
      </c>
      <c r="AP19" s="73">
        <f t="shared" ca="1" si="71"/>
        <v>0.4</v>
      </c>
      <c r="AQ19" s="73">
        <f t="shared" ca="1" si="71"/>
        <v>0.4</v>
      </c>
      <c r="AR19" s="73">
        <f t="shared" ca="1" si="71"/>
        <v>0.4</v>
      </c>
      <c r="AS19" s="73">
        <f t="shared" ca="1" si="71"/>
        <v>0.4</v>
      </c>
      <c r="AT19" s="73">
        <f t="shared" ca="1" si="71"/>
        <v>0.4</v>
      </c>
      <c r="AU19" s="73">
        <f t="shared" ca="1" si="71"/>
        <v>0.4</v>
      </c>
      <c r="AV19" s="73">
        <f t="shared" ca="1" si="71"/>
        <v>0.4</v>
      </c>
      <c r="AW19" s="73">
        <f t="shared" ca="1" si="71"/>
        <v>0.4</v>
      </c>
      <c r="AX19" s="73">
        <f t="shared" ca="1" si="71"/>
        <v>0.4</v>
      </c>
      <c r="AY19" s="73">
        <f t="shared" ca="1" si="71"/>
        <v>0.4</v>
      </c>
      <c r="AZ19" s="73">
        <f t="shared" ca="1" si="71"/>
        <v>0.4</v>
      </c>
    </row>
    <row r="20" spans="1:52">
      <c r="A20" s="11" t="s">
        <v>247</v>
      </c>
      <c r="C20" s="76">
        <f>COUNTIF('Revenus récurrents'!C10:AZ10,0)</f>
        <v>0</v>
      </c>
      <c r="D20" s="76"/>
      <c r="E20" s="76"/>
      <c r="F20" s="76"/>
      <c r="G20" s="76"/>
    </row>
    <row r="21" spans="1:52">
      <c r="A21" s="11" t="s">
        <v>248</v>
      </c>
      <c r="C21" s="73">
        <f ca="1">IF(SUM(Hypothèses!$D$31:'Hypothèses'!D31)=0,1,INDEX(coeffexpost,1,D4-$C$20))</f>
        <v>1</v>
      </c>
      <c r="D21" s="73">
        <f ca="1">IF(SUM(Hypothèses!$D$31:'Hypothèses'!E31)=0,1,INDEX(coeffexpost,1,E4-$C$20))</f>
        <v>1.1210580162503534</v>
      </c>
      <c r="E21" s="73">
        <f ca="1">IF(SUM(Hypothèses!$D$31:'Hypothèses'!F31)=0,1,INDEX(coeffexpost,1,F4-$C$20))</f>
        <v>1.2471638346360345</v>
      </c>
      <c r="F21" s="73">
        <f ca="1">IF(SUM(Hypothèses!$D$31:'Hypothèses'!G31)=0,1,INDEX(coeffexpost,1,G4-$C$20))</f>
        <v>1.3740457802738204</v>
      </c>
      <c r="G21" s="73">
        <f ca="1">IF(SUM(Hypothèses!$D$31:'Hypothèses'!H31)=0,1,INDEX(coeffexpost,1,H4-$C$20))</f>
        <v>1.4333087542720564</v>
      </c>
      <c r="H21" s="73">
        <f ca="1">IF(SUM(Hypothèses!$D$31:'Hypothèses'!I31)=0,1,INDEX(coeffexpost,1,I4-$C$20))</f>
        <v>1.4764717733760253</v>
      </c>
      <c r="I21" s="73">
        <f ca="1">IF(SUM(Hypothèses!$D$31:'Hypothèses'!J31)=0,1,INDEX(coeffexpost,1,J4-$C$20))</f>
        <v>1.5020597478330207</v>
      </c>
      <c r="J21" s="73">
        <f ca="1">IF(SUM(Hypothèses!$D$31:'Hypothèses'!K31)=0,1,INDEX(coeffexpost,1,K4-$C$20))</f>
        <v>1.5112620537116042</v>
      </c>
      <c r="K21" s="73">
        <f ca="1">IF(SUM(Hypothèses!$D$31:'Hypothèses'!L31)=0,1,INDEX(coeffexpost,1,L4-$C$20))</f>
        <v>1.5073693829384929</v>
      </c>
      <c r="L21" s="73">
        <f ca="1">IF(SUM(Hypothèses!$D$31:'Hypothèses'!M31)=0,1,INDEX(coeffexpost,1,M4-$C$20))</f>
        <v>1.490804748313969</v>
      </c>
      <c r="M21" s="73">
        <f ca="1">IF(SUM(Hypothèses!$D$31:'Hypothèses'!N31)=0,1,INDEX(coeffexpost,1,N4-$C$20))</f>
        <v>1.4632513551263955</v>
      </c>
      <c r="N21" s="73">
        <f ca="1">IF(SUM(Hypothèses!$D$31:'Hypothèses'!O31)=0,1,INDEX(coeffexpost,1,O4-$C$20))</f>
        <v>1.4255914405609986</v>
      </c>
      <c r="O21" s="73">
        <f ca="1">IF(SUM(Hypothèses!$D$31:'Hypothèses'!P31)=0,1,INDEX(coeffexpost,1,P4-$C$20))</f>
        <v>1.3794232998693141</v>
      </c>
      <c r="P21" s="73">
        <f ca="1">IF(SUM(Hypothèses!$D$31:'Hypothèses'!Q31)=0,1,INDEX(coeffexpost,1,Q4-$C$20))</f>
        <v>1.3267015448220636</v>
      </c>
      <c r="Q21" s="73">
        <f ca="1">IF(SUM(Hypothèses!$D$31:'Hypothèses'!R31)=0,1,INDEX(coeffexpost,1,R4-$C$20))</f>
        <v>1.2660314301666338</v>
      </c>
      <c r="R21" s="73">
        <f ca="1">IF(SUM(Hypothèses!$D$31:'Hypothèses'!S31)=0,1,INDEX(coeffexpost,1,S4-$C$20))</f>
        <v>1.1977761634664439</v>
      </c>
      <c r="S21" s="73">
        <f ca="1">IF(SUM(Hypothèses!$D$31:'Hypothèses'!T31)=0,1,INDEX(coeffexpost,1,T4-$C$20))</f>
        <v>1.1218677624652438</v>
      </c>
      <c r="T21" s="73">
        <f ca="1">IF(SUM(Hypothèses!$D$31:'Hypothèses'!U31)=0,1,INDEX(coeffexpost,1,U4-$C$20))</f>
        <v>1.0369922218188041</v>
      </c>
      <c r="U21" s="73">
        <f ca="1">IF(SUM(Hypothèses!$D$31:'Hypothèses'!V31)=0,1,INDEX(coeffexpost,1,V4-$C$20))</f>
        <v>0.94398683026173091</v>
      </c>
      <c r="V21" s="73">
        <f ca="1">IF(SUM(Hypothèses!$D$31:'Hypothèses'!W31)=0,1,INDEX(coeffexpost,1,W4-$C$20))</f>
        <v>0.84089415408869839</v>
      </c>
      <c r="W21" s="73">
        <f ca="1">IF(SUM(Hypothèses!$D$31:'Hypothèses'!X31)=0,1,INDEX(coeffexpost,1,X4-$C$20))</f>
        <v>0.72855235000367535</v>
      </c>
      <c r="X21" s="73">
        <f ca="1">IF(SUM(Hypothèses!$D$31:'Hypothèses'!Y31)=0,1,INDEX(coeffexpost,1,Y4-$C$20))</f>
        <v>0.60542103031784844</v>
      </c>
      <c r="Y21" s="73">
        <f ca="1">IF(SUM(Hypothèses!$D$31:'Hypothèses'!Z31)=0,1,INDEX(coeffexpost,1,Z4-$C$20))</f>
        <v>0.47125352269529941</v>
      </c>
      <c r="Z21" s="73">
        <f ca="1">IF(SUM(Hypothèses!$D$31:'Hypothèses'!AA31)=0,1,INDEX(coeffexpost,1,AA4-$C$20))</f>
        <v>0.4</v>
      </c>
      <c r="AA21" s="73">
        <f ca="1">IF(SUM(Hypothèses!$D$31:'Hypothèses'!AB31)=0,1,INDEX(coeffexpost,1,AB4-$C$20))</f>
        <v>0.4</v>
      </c>
      <c r="AB21" s="73">
        <f ca="1">IF(SUM(Hypothèses!$D$31:'Hypothèses'!AC31)=0,1,INDEX(coeffexpost,1,AC4-$C$20))</f>
        <v>0.4</v>
      </c>
      <c r="AC21" s="73">
        <f ca="1">IF(SUM(Hypothèses!$D$31:'Hypothèses'!AD31)=0,1,INDEX(coeffexpost,1,AD4-$C$20))</f>
        <v>0.4</v>
      </c>
      <c r="AD21" s="73">
        <f ca="1">IF(SUM(Hypothèses!$D$31:'Hypothèses'!AE31)=0,1,INDEX(coeffexpost,1,AE4-$C$20))</f>
        <v>0.4</v>
      </c>
      <c r="AE21" s="73">
        <f ca="1">IF(SUM(Hypothèses!$D$31:'Hypothèses'!AF31)=0,1,INDEX(coeffexpost,1,AF4-$C$20))</f>
        <v>0.4</v>
      </c>
      <c r="AF21" s="73">
        <f ca="1">IF(SUM(Hypothèses!$D$31:'Hypothèses'!AG31)=0,1,INDEX(coeffexpost,1,AG4-$C$20))</f>
        <v>0.4</v>
      </c>
      <c r="AG21" s="73">
        <f ca="1">IF(SUM(Hypothèses!$D$31:'Hypothèses'!AH31)=0,1,INDEX(coeffexpost,1,AH4-$C$20))</f>
        <v>0.4</v>
      </c>
      <c r="AH21" s="73">
        <f ca="1">IF(SUM(Hypothèses!$D$31:'Hypothèses'!AI31)=0,1,INDEX(coeffexpost,1,AI4-$C$20))</f>
        <v>0.4</v>
      </c>
      <c r="AI21" s="73">
        <f ca="1">IF(SUM(Hypothèses!$D$31:'Hypothèses'!AJ31)=0,1,INDEX(coeffexpost,1,AJ4-$C$20))</f>
        <v>0.4</v>
      </c>
      <c r="AJ21" s="73">
        <f ca="1">IF(SUM(Hypothèses!$D$31:'Hypothèses'!AK31)=0,1,INDEX(coeffexpost,1,AK4-$C$20))</f>
        <v>0.4</v>
      </c>
      <c r="AK21" s="73">
        <f ca="1">IF(SUM(Hypothèses!$D$31:'Hypothèses'!AL31)=0,1,INDEX(coeffexpost,1,AL4-$C$20))</f>
        <v>0.4</v>
      </c>
      <c r="AL21" s="73">
        <f ca="1">IF(SUM(Hypothèses!$D$31:'Hypothèses'!AM31)=0,1,INDEX(coeffexpost,1,AM4-$C$20))</f>
        <v>0.4</v>
      </c>
      <c r="AM21" s="73">
        <f ca="1">IF(SUM(Hypothèses!$D$31:'Hypothèses'!AN31)=0,1,INDEX(coeffexpost,1,AN4-$C$20))</f>
        <v>0.4</v>
      </c>
      <c r="AN21" s="73">
        <f ca="1">IF(SUM(Hypothèses!$D$31:'Hypothèses'!AO31)=0,1,INDEX(coeffexpost,1,AO4-$C$20))</f>
        <v>0.4</v>
      </c>
      <c r="AO21" s="73">
        <f ca="1">IF(SUM(Hypothèses!$D$31:'Hypothèses'!AP31)=0,1,INDEX(coeffexpost,1,AP4-$C$20))</f>
        <v>0.4</v>
      </c>
      <c r="AP21" s="73">
        <f ca="1">IF(SUM(Hypothèses!$D$31:'Hypothèses'!AQ31)=0,1,INDEX(coeffexpost,1,AQ4-$C$20))</f>
        <v>0.4</v>
      </c>
      <c r="AQ21" s="73">
        <f ca="1">IF(SUM(Hypothèses!$D$31:'Hypothèses'!AR31)=0,1,INDEX(coeffexpost,1,AR4-$C$20))</f>
        <v>0.4</v>
      </c>
      <c r="AR21" s="73">
        <f ca="1">IF(SUM(Hypothèses!$D$31:'Hypothèses'!AS31)=0,1,INDEX(coeffexpost,1,AS4-$C$20))</f>
        <v>0.4</v>
      </c>
      <c r="AS21" s="73">
        <f ca="1">IF(SUM(Hypothèses!$D$31:'Hypothèses'!AT31)=0,1,INDEX(coeffexpost,1,AT4-$C$20))</f>
        <v>0.4</v>
      </c>
      <c r="AT21" s="73">
        <f ca="1">IF(SUM(Hypothèses!$D$31:'Hypothèses'!AU31)=0,1,INDEX(coeffexpost,1,AU4-$C$20))</f>
        <v>0.4</v>
      </c>
      <c r="AU21" s="73">
        <f ca="1">IF(SUM(Hypothèses!$D$31:'Hypothèses'!AV31)=0,1,INDEX(coeffexpost,1,AV4-$C$20))</f>
        <v>0.4</v>
      </c>
      <c r="AV21" s="73">
        <f ca="1">IF(SUM(Hypothèses!$D$31:'Hypothèses'!AW31)=0,1,INDEX(coeffexpost,1,AW4-$C$20))</f>
        <v>0.4</v>
      </c>
      <c r="AW21" s="73">
        <f ca="1">IF(SUM(Hypothèses!$D$31:'Hypothèses'!AX31)=0,1,INDEX(coeffexpost,1,AX4-$C$20))</f>
        <v>0.4</v>
      </c>
      <c r="AX21" s="73">
        <f ca="1">IF(SUM(Hypothèses!$D$31:'Hypothèses'!AY31)=0,1,INDEX(coeffexpost,1,AY4-$C$20))</f>
        <v>0.4</v>
      </c>
      <c r="AY21" s="73">
        <f ca="1">IF(SUM(Hypothèses!$D$31:'Hypothèses'!AZ31)=0,1,INDEX(coeffexpost,1,AZ4-$C$20))</f>
        <v>0.4</v>
      </c>
      <c r="AZ21" s="73">
        <f ca="1">IF(SUM(Hypothèses!$D$31:'Hypothèses'!BA31)=0,1,INDEX(coeffexpost,1,BA4-$C$20))</f>
        <v>0.4</v>
      </c>
    </row>
  </sheetData>
  <dataConsolidate/>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9C9D9F"/>
  </sheetPr>
  <dimension ref="A1:AZ87"/>
  <sheetViews>
    <sheetView zoomScaleNormal="100" workbookViewId="0">
      <pane xSplit="2" ySplit="13" topLeftCell="C14" activePane="bottomRight" state="frozen"/>
      <selection pane="topRight"/>
      <selection pane="bottomLeft"/>
      <selection pane="bottomRight"/>
    </sheetView>
  </sheetViews>
  <sheetFormatPr baseColWidth="10" defaultColWidth="14.5703125" defaultRowHeight="12.75" outlineLevelRow="1"/>
  <cols>
    <col min="1" max="1" width="44.42578125" style="11" bestFit="1" customWidth="1"/>
    <col min="2" max="2" width="22.140625" style="12" bestFit="1" customWidth="1"/>
    <col min="3" max="52" width="15.42578125" style="76" customWidth="1"/>
    <col min="53" max="16384" width="14.5703125" style="11"/>
  </cols>
  <sheetData>
    <row r="1" spans="1:52">
      <c r="B1" s="185" t="s">
        <v>75</v>
      </c>
    </row>
    <row r="2" spans="1:52">
      <c r="A2" s="28" t="s">
        <v>159</v>
      </c>
      <c r="B2" s="12" t="str">
        <f>Hypothèses!C35</f>
        <v>Modélisé</v>
      </c>
      <c r="C2" s="7">
        <f>Hypothèses!D35</f>
        <v>140</v>
      </c>
      <c r="D2" s="11"/>
      <c r="E2" s="85"/>
    </row>
    <row r="3" spans="1:52">
      <c r="A3" s="28" t="s">
        <v>160</v>
      </c>
      <c r="B3" s="12" t="str">
        <f>Hypothèses!C38</f>
        <v>Modélisé</v>
      </c>
      <c r="C3" s="7">
        <f>Hypothèses!D38</f>
        <v>360</v>
      </c>
      <c r="D3" s="74"/>
      <c r="E3" s="85"/>
    </row>
    <row r="4" spans="1:52" s="184" customFormat="1">
      <c r="A4" s="181" t="s">
        <v>7</v>
      </c>
      <c r="B4" s="182"/>
      <c r="C4" s="183">
        <v>1</v>
      </c>
      <c r="D4" s="183">
        <v>2</v>
      </c>
      <c r="E4" s="183">
        <v>3</v>
      </c>
      <c r="F4" s="183">
        <v>4</v>
      </c>
      <c r="G4" s="183">
        <v>5</v>
      </c>
      <c r="H4" s="183">
        <v>6</v>
      </c>
      <c r="I4" s="183">
        <v>7</v>
      </c>
      <c r="J4" s="183">
        <v>8</v>
      </c>
      <c r="K4" s="183">
        <v>9</v>
      </c>
      <c r="L4" s="183">
        <v>10</v>
      </c>
      <c r="M4" s="183">
        <v>11</v>
      </c>
      <c r="N4" s="183">
        <v>12</v>
      </c>
      <c r="O4" s="183">
        <v>13</v>
      </c>
      <c r="P4" s="183">
        <v>14</v>
      </c>
      <c r="Q4" s="183">
        <v>15</v>
      </c>
      <c r="R4" s="183">
        <v>16</v>
      </c>
      <c r="S4" s="183">
        <v>17</v>
      </c>
      <c r="T4" s="183">
        <v>18</v>
      </c>
      <c r="U4" s="183">
        <v>19</v>
      </c>
      <c r="V4" s="183">
        <v>20</v>
      </c>
      <c r="W4" s="183">
        <v>21</v>
      </c>
      <c r="X4" s="183">
        <v>22</v>
      </c>
      <c r="Y4" s="183">
        <v>23</v>
      </c>
      <c r="Z4" s="183">
        <v>24</v>
      </c>
      <c r="AA4" s="183">
        <v>25</v>
      </c>
      <c r="AB4" s="183">
        <v>26</v>
      </c>
      <c r="AC4" s="183">
        <v>27</v>
      </c>
      <c r="AD4" s="183">
        <v>28</v>
      </c>
      <c r="AE4" s="183">
        <v>29</v>
      </c>
      <c r="AF4" s="183">
        <v>30</v>
      </c>
      <c r="AG4" s="183">
        <v>31</v>
      </c>
      <c r="AH4" s="183">
        <v>32</v>
      </c>
      <c r="AI4" s="183">
        <v>33</v>
      </c>
      <c r="AJ4" s="183">
        <v>34</v>
      </c>
      <c r="AK4" s="183">
        <v>35</v>
      </c>
      <c r="AL4" s="183">
        <v>36</v>
      </c>
      <c r="AM4" s="183">
        <v>37</v>
      </c>
      <c r="AN4" s="183">
        <v>38</v>
      </c>
      <c r="AO4" s="183">
        <v>39</v>
      </c>
      <c r="AP4" s="183">
        <v>40</v>
      </c>
      <c r="AQ4" s="183">
        <v>41</v>
      </c>
      <c r="AR4" s="183">
        <v>42</v>
      </c>
      <c r="AS4" s="183">
        <v>43</v>
      </c>
      <c r="AT4" s="183">
        <v>44</v>
      </c>
      <c r="AU4" s="183">
        <v>45</v>
      </c>
      <c r="AV4" s="183">
        <v>46</v>
      </c>
      <c r="AW4" s="183">
        <v>47</v>
      </c>
      <c r="AX4" s="183">
        <v>48</v>
      </c>
      <c r="AY4" s="183">
        <v>49</v>
      </c>
      <c r="AZ4" s="183">
        <v>50</v>
      </c>
    </row>
    <row r="5" spans="1:52">
      <c r="A5" s="79" t="s">
        <v>4</v>
      </c>
      <c r="B5" s="174" t="str">
        <f>Hypothèses!C28</f>
        <v>Modélisé</v>
      </c>
      <c r="C5" s="17">
        <f ca="1">Hypothèses!D28</f>
        <v>1</v>
      </c>
      <c r="D5" s="17">
        <f ca="1">Hypothèses!E28</f>
        <v>1.1210580162503534</v>
      </c>
      <c r="E5" s="17">
        <f ca="1">Hypothèses!F28</f>
        <v>1.2471638346360345</v>
      </c>
      <c r="F5" s="17">
        <f ca="1">Hypothèses!G28</f>
        <v>1.3740457802738204</v>
      </c>
      <c r="G5" s="17">
        <f ca="1">Hypothèses!H28</f>
        <v>1.4333087542720564</v>
      </c>
      <c r="H5" s="17">
        <f ca="1">Hypothèses!I28</f>
        <v>1.4764717733760253</v>
      </c>
      <c r="I5" s="17">
        <f ca="1">Hypothèses!J28</f>
        <v>1.5020597478330207</v>
      </c>
      <c r="J5" s="17">
        <f ca="1">Hypothèses!K28</f>
        <v>1.5112620537116042</v>
      </c>
      <c r="K5" s="17">
        <f ca="1">Hypothèses!L28</f>
        <v>1.5073693829384929</v>
      </c>
      <c r="L5" s="17">
        <f ca="1">Hypothèses!M28</f>
        <v>1.490804748313969</v>
      </c>
      <c r="M5" s="17">
        <f ca="1">Hypothèses!N28</f>
        <v>1.4632513551263955</v>
      </c>
      <c r="N5" s="17">
        <f ca="1">Hypothèses!O28</f>
        <v>1.4255914405609986</v>
      </c>
      <c r="O5" s="17">
        <f ca="1">Hypothèses!P28</f>
        <v>1.3794232998693141</v>
      </c>
      <c r="P5" s="17">
        <f ca="1">Hypothèses!Q28</f>
        <v>1.3267015448220636</v>
      </c>
      <c r="Q5" s="17">
        <f ca="1">Hypothèses!R28</f>
        <v>1.2660314301666338</v>
      </c>
      <c r="R5" s="17">
        <f ca="1">Hypothèses!S28</f>
        <v>1.1977761634664439</v>
      </c>
      <c r="S5" s="17">
        <f ca="1">Hypothèses!T28</f>
        <v>1.1218677624652438</v>
      </c>
      <c r="T5" s="17">
        <f ca="1">Hypothèses!U28</f>
        <v>1.0369922218188041</v>
      </c>
      <c r="U5" s="17">
        <f ca="1">Hypothèses!V28</f>
        <v>0.94398683026173091</v>
      </c>
      <c r="V5" s="17">
        <f ca="1">Hypothèses!W28</f>
        <v>0.84089415408869839</v>
      </c>
      <c r="W5" s="17">
        <f ca="1">Hypothèses!X28</f>
        <v>0.72855235000367535</v>
      </c>
      <c r="X5" s="17">
        <f ca="1">Hypothèses!Y28</f>
        <v>0.60542103031784844</v>
      </c>
      <c r="Y5" s="17">
        <f ca="1">Hypothèses!Z28</f>
        <v>0.47125352269529941</v>
      </c>
      <c r="Z5" s="17">
        <f ca="1">Hypothèses!AA28</f>
        <v>0.4</v>
      </c>
      <c r="AA5" s="17">
        <f ca="1">Hypothèses!AB28</f>
        <v>0.4</v>
      </c>
      <c r="AB5" s="17">
        <f ca="1">Hypothèses!AC28</f>
        <v>0.4</v>
      </c>
      <c r="AC5" s="17">
        <f ca="1">Hypothèses!AD28</f>
        <v>0.4</v>
      </c>
      <c r="AD5" s="17">
        <f ca="1">Hypothèses!AE28</f>
        <v>0.4</v>
      </c>
      <c r="AE5" s="17">
        <f ca="1">Hypothèses!AF28</f>
        <v>0.4</v>
      </c>
      <c r="AF5" s="17">
        <f ca="1">Hypothèses!AG28</f>
        <v>0.4</v>
      </c>
      <c r="AG5" s="17">
        <f ca="1">Hypothèses!AH28</f>
        <v>0.4</v>
      </c>
      <c r="AH5" s="17">
        <f ca="1">Hypothèses!AI28</f>
        <v>0.4</v>
      </c>
      <c r="AI5" s="17">
        <f ca="1">Hypothèses!AJ28</f>
        <v>0.4</v>
      </c>
      <c r="AJ5" s="17">
        <f ca="1">Hypothèses!AK28</f>
        <v>0.4</v>
      </c>
      <c r="AK5" s="17">
        <f ca="1">Hypothèses!AL28</f>
        <v>0.4</v>
      </c>
      <c r="AL5" s="17">
        <f ca="1">Hypothèses!AM28</f>
        <v>0.4</v>
      </c>
      <c r="AM5" s="17">
        <f ca="1">Hypothèses!AN28</f>
        <v>0.4</v>
      </c>
      <c r="AN5" s="17">
        <f ca="1">Hypothèses!AO28</f>
        <v>0.4</v>
      </c>
      <c r="AO5" s="17">
        <f ca="1">Hypothèses!AP28</f>
        <v>0.4</v>
      </c>
      <c r="AP5" s="17">
        <f ca="1">Hypothèses!AQ28</f>
        <v>0.4</v>
      </c>
      <c r="AQ5" s="17">
        <f ca="1">Hypothèses!AR28</f>
        <v>0.4</v>
      </c>
      <c r="AR5" s="17">
        <f ca="1">Hypothèses!AS28</f>
        <v>0.4</v>
      </c>
      <c r="AS5" s="17">
        <f ca="1">Hypothèses!AT28</f>
        <v>0.4</v>
      </c>
      <c r="AT5" s="17">
        <f ca="1">Hypothèses!AU28</f>
        <v>0.4</v>
      </c>
      <c r="AU5" s="17">
        <f ca="1">Hypothèses!AV28</f>
        <v>0.4</v>
      </c>
      <c r="AV5" s="17">
        <f ca="1">Hypothèses!AW28</f>
        <v>0.4</v>
      </c>
      <c r="AW5" s="17">
        <f ca="1">Hypothèses!AX28</f>
        <v>0.4</v>
      </c>
      <c r="AX5" s="17">
        <f ca="1">Hypothèses!AY28</f>
        <v>0.4</v>
      </c>
      <c r="AY5" s="17">
        <f ca="1">Hypothèses!AZ28</f>
        <v>0.4</v>
      </c>
      <c r="AZ5" s="17">
        <f ca="1">Hypothèses!BA28</f>
        <v>0.4</v>
      </c>
    </row>
    <row r="6" spans="1:52">
      <c r="A6" s="79"/>
      <c r="B6" s="174"/>
      <c r="C6" s="74"/>
      <c r="D6" s="74"/>
      <c r="E6" s="74"/>
      <c r="F6" s="74"/>
      <c r="G6" s="74"/>
      <c r="H6" s="74"/>
      <c r="I6" s="74"/>
      <c r="J6" s="74"/>
      <c r="K6" s="74"/>
      <c r="L6" s="74"/>
      <c r="M6" s="74"/>
      <c r="N6" s="74"/>
      <c r="O6" s="74"/>
      <c r="P6" s="74"/>
      <c r="Q6" s="74"/>
      <c r="R6" s="74"/>
      <c r="S6" s="74"/>
      <c r="T6" s="74"/>
      <c r="U6" s="74"/>
      <c r="V6" s="74"/>
      <c r="W6" s="75"/>
      <c r="X6" s="75"/>
      <c r="Y6" s="75"/>
      <c r="Z6" s="75"/>
      <c r="AA6" s="75"/>
      <c r="AB6" s="75"/>
      <c r="AC6" s="75"/>
      <c r="AD6" s="75"/>
      <c r="AE6" s="75"/>
      <c r="AF6" s="75"/>
    </row>
    <row r="7" spans="1:52">
      <c r="A7" s="79" t="s">
        <v>28</v>
      </c>
      <c r="B7" s="174" t="str">
        <f>Hypothèses!C9</f>
        <v>Exemple 1</v>
      </c>
      <c r="C7" s="74">
        <f>Hypothèses!D9</f>
        <v>8000</v>
      </c>
      <c r="D7" s="74">
        <f>Hypothèses!E9</f>
        <v>13000</v>
      </c>
      <c r="E7" s="74">
        <f>Hypothèses!F9</f>
        <v>15000</v>
      </c>
      <c r="F7" s="74">
        <f>Hypothèses!G9</f>
        <v>16000</v>
      </c>
      <c r="G7" s="74">
        <f>Hypothèses!H9</f>
        <v>15000</v>
      </c>
      <c r="H7" s="74">
        <f>Hypothèses!I9</f>
        <v>13000</v>
      </c>
      <c r="I7" s="74">
        <f>Hypothèses!J9</f>
        <v>9000</v>
      </c>
      <c r="J7" s="74">
        <f>Hypothèses!K9</f>
        <v>8000</v>
      </c>
      <c r="K7" s="74">
        <f>Hypothèses!L9</f>
        <v>3000</v>
      </c>
      <c r="L7" s="74">
        <f>Hypothèses!M9</f>
        <v>0</v>
      </c>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row>
    <row r="8" spans="1:52">
      <c r="A8" s="79" t="s">
        <v>29</v>
      </c>
      <c r="B8" s="174" t="str">
        <f>Hypothèses!C17</f>
        <v>Modélisées</v>
      </c>
      <c r="C8" s="74">
        <f>Hypothèses!D17</f>
        <v>3200</v>
      </c>
      <c r="D8" s="74">
        <f>Hypothèses!E17</f>
        <v>7600</v>
      </c>
      <c r="E8" s="74">
        <f>Hypothèses!F17</f>
        <v>11100</v>
      </c>
      <c r="F8" s="74">
        <f>Hypothèses!G17</f>
        <v>13650</v>
      </c>
      <c r="G8" s="74">
        <f>Hypothèses!H17</f>
        <v>14750</v>
      </c>
      <c r="H8" s="74">
        <f>Hypothèses!I17</f>
        <v>14250</v>
      </c>
      <c r="I8" s="74">
        <f>Hypothèses!J17</f>
        <v>12100</v>
      </c>
      <c r="J8" s="74">
        <f>Hypothèses!K17</f>
        <v>10150</v>
      </c>
      <c r="K8" s="74">
        <f>Hypothèses!L17</f>
        <v>7000</v>
      </c>
      <c r="L8" s="74">
        <f>Hypothèses!M17</f>
        <v>3650</v>
      </c>
      <c r="M8" s="74">
        <f>Hypothèses!N17</f>
        <v>1700</v>
      </c>
      <c r="N8" s="74">
        <f>Hypothèses!O17</f>
        <v>700</v>
      </c>
      <c r="O8" s="74">
        <f>Hypothèses!P17</f>
        <v>150</v>
      </c>
      <c r="P8" s="74">
        <f>Hypothèses!Q17</f>
        <v>0</v>
      </c>
      <c r="Q8" s="74">
        <f>Hypothèses!R17</f>
        <v>0</v>
      </c>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row>
    <row r="9" spans="1:52">
      <c r="A9" s="79" t="s">
        <v>18</v>
      </c>
      <c r="B9" s="174" t="str">
        <f>Hypothèses!C31</f>
        <v>Exemple rapide</v>
      </c>
      <c r="C9" s="1">
        <f>Hypothèses!D31</f>
        <v>0.35000000000000009</v>
      </c>
      <c r="D9" s="1">
        <f>Hypothèses!E31</f>
        <v>0</v>
      </c>
      <c r="E9" s="1">
        <f>Hypothèses!F31</f>
        <v>0.05</v>
      </c>
      <c r="F9" s="1">
        <f>Hypothèses!G31</f>
        <v>0.05</v>
      </c>
      <c r="G9" s="1">
        <f>Hypothèses!H31</f>
        <v>0</v>
      </c>
      <c r="H9" s="1">
        <f>Hypothèses!I31</f>
        <v>0.1</v>
      </c>
      <c r="I9" s="1">
        <f>Hypothèses!J31</f>
        <v>0.05</v>
      </c>
      <c r="J9" s="1">
        <f>Hypothèses!K31</f>
        <v>0.05</v>
      </c>
      <c r="K9" s="1">
        <f>Hypothèses!L31</f>
        <v>0.1</v>
      </c>
      <c r="L9" s="1">
        <f>Hypothèses!M31</f>
        <v>0.05</v>
      </c>
      <c r="M9" s="1">
        <f>Hypothèses!N31</f>
        <v>0.05</v>
      </c>
      <c r="N9" s="1">
        <f>Hypothèses!O31</f>
        <v>0</v>
      </c>
      <c r="O9" s="1">
        <f>Hypothèses!P31</f>
        <v>0</v>
      </c>
      <c r="P9" s="1">
        <f>Hypothèses!Q31</f>
        <v>0.05</v>
      </c>
      <c r="Q9" s="1">
        <f>Hypothèses!R31</f>
        <v>0</v>
      </c>
      <c r="R9" s="1">
        <f>Hypothèses!S31</f>
        <v>0</v>
      </c>
      <c r="S9" s="1">
        <f>Hypothèses!T31</f>
        <v>0</v>
      </c>
      <c r="T9" s="1">
        <f>Hypothèses!U31</f>
        <v>0</v>
      </c>
      <c r="U9" s="1">
        <f>Hypothèses!V31</f>
        <v>0</v>
      </c>
      <c r="V9" s="1">
        <f>Hypothèses!W31</f>
        <v>0</v>
      </c>
      <c r="W9" s="1">
        <f>Hypothèses!X31</f>
        <v>0</v>
      </c>
      <c r="X9" s="1">
        <f>Hypothèses!Y31</f>
        <v>0</v>
      </c>
      <c r="Y9" s="1">
        <f>Hypothèses!Z31</f>
        <v>0</v>
      </c>
      <c r="Z9" s="1">
        <f>Hypothèses!AA31</f>
        <v>0</v>
      </c>
      <c r="AA9" s="1">
        <f>Hypothèses!AB31</f>
        <v>0</v>
      </c>
      <c r="AB9" s="1">
        <f>Hypothèses!AC31</f>
        <v>0</v>
      </c>
      <c r="AC9" s="1">
        <f>Hypothèses!AD31</f>
        <v>0</v>
      </c>
      <c r="AD9" s="1">
        <f>Hypothèses!AE31</f>
        <v>0</v>
      </c>
      <c r="AE9" s="1">
        <f>Hypothèses!AF31</f>
        <v>0</v>
      </c>
      <c r="AF9" s="1">
        <f>Hypothèses!AG31</f>
        <v>0</v>
      </c>
      <c r="AG9" s="1">
        <f>Hypothèses!AH31</f>
        <v>0</v>
      </c>
      <c r="AH9" s="1">
        <f>Hypothèses!AI31</f>
        <v>0</v>
      </c>
      <c r="AI9" s="1">
        <f>Hypothèses!AJ31</f>
        <v>0</v>
      </c>
      <c r="AJ9" s="1">
        <f>Hypothèses!AK31</f>
        <v>0</v>
      </c>
      <c r="AK9" s="1">
        <f>Hypothèses!AL31</f>
        <v>0</v>
      </c>
      <c r="AL9" s="1">
        <f>Hypothèses!AM31</f>
        <v>0</v>
      </c>
      <c r="AM9" s="1">
        <f>Hypothèses!AN31</f>
        <v>0</v>
      </c>
      <c r="AN9" s="1">
        <f>Hypothèses!AO31</f>
        <v>0</v>
      </c>
      <c r="AO9" s="1">
        <f>Hypothèses!AP31</f>
        <v>0</v>
      </c>
      <c r="AP9" s="1">
        <f>Hypothèses!AQ31</f>
        <v>0</v>
      </c>
      <c r="AQ9" s="1">
        <f>Hypothèses!AR31</f>
        <v>0</v>
      </c>
      <c r="AR9" s="1">
        <f>Hypothèses!AS31</f>
        <v>0</v>
      </c>
      <c r="AS9" s="1">
        <f>Hypothèses!AT31</f>
        <v>0</v>
      </c>
      <c r="AT9" s="1">
        <f>Hypothèses!AU31</f>
        <v>0</v>
      </c>
      <c r="AU9" s="1">
        <f>Hypothèses!AV31</f>
        <v>0</v>
      </c>
      <c r="AV9" s="1">
        <f>Hypothèses!AW31</f>
        <v>0</v>
      </c>
      <c r="AW9" s="1">
        <f>Hypothèses!AX31</f>
        <v>0</v>
      </c>
      <c r="AX9" s="1">
        <f>Hypothèses!AY31</f>
        <v>0</v>
      </c>
      <c r="AY9" s="1">
        <f>Hypothèses!AZ31</f>
        <v>0</v>
      </c>
      <c r="AZ9" s="1">
        <f>Hypothèses!BA31</f>
        <v>0</v>
      </c>
    </row>
    <row r="10" spans="1:52">
      <c r="A10" s="79"/>
      <c r="B10" s="174"/>
      <c r="C10" s="1"/>
      <c r="D10" s="1"/>
      <c r="E10" s="1"/>
      <c r="F10" s="1"/>
      <c r="G10" s="1"/>
      <c r="H10" s="1"/>
      <c r="I10" s="1"/>
      <c r="J10" s="1"/>
      <c r="K10" s="1"/>
      <c r="L10" s="1"/>
      <c r="M10" s="1"/>
      <c r="N10" s="1"/>
      <c r="O10" s="1"/>
      <c r="P10" s="1"/>
      <c r="Q10" s="1"/>
      <c r="R10" s="1"/>
      <c r="S10" s="1"/>
      <c r="T10" s="1"/>
      <c r="U10" s="1"/>
      <c r="V10" s="1"/>
    </row>
    <row r="11" spans="1:52" s="5" customFormat="1">
      <c r="A11" s="14" t="s">
        <v>61</v>
      </c>
      <c r="B11" s="163"/>
      <c r="C11" s="86">
        <f ca="1">SUMPRODUCT(C47:C56*C18:C27)</f>
        <v>392000.00000000012</v>
      </c>
      <c r="D11" s="86">
        <f ca="1">SUMPRODUCT(D47:D56*D18:D27)</f>
        <v>637000.00000000012</v>
      </c>
      <c r="E11" s="86">
        <f ca="1">SUMPRODUCT(E47:E56,E18:E27)</f>
        <v>1011857.4542184002</v>
      </c>
      <c r="F11" s="86">
        <f ca="1">SUMPRODUCT(F47:F56,F18:F27)</f>
        <v>1316149.5643535003</v>
      </c>
      <c r="G11" s="86">
        <f ca="1">SUMPRODUCT(G47:G56,G18:G27)</f>
        <v>945000.00000000012</v>
      </c>
      <c r="H11" s="86">
        <f ca="1">SUMPRODUCT(H47:H56,H18:H27)</f>
        <v>2230563.5281241774</v>
      </c>
      <c r="I11" s="86">
        <f t="shared" ref="I11:AZ11" ca="1" si="0">SUMPRODUCT(I47:I56*I18:I27)</f>
        <v>1511833.3059606673</v>
      </c>
      <c r="J11" s="86">
        <f t="shared" ca="1" si="0"/>
        <v>1593271.5996480105</v>
      </c>
      <c r="K11" s="86">
        <f t="shared" ca="1" si="0"/>
        <v>2238809.6003369344</v>
      </c>
      <c r="L11" s="86">
        <f t="shared" ca="1" si="0"/>
        <v>1012977.7972313679</v>
      </c>
      <c r="M11" s="86">
        <f t="shared" ca="1" si="0"/>
        <v>1030651.1038494064</v>
      </c>
      <c r="N11" s="86">
        <f t="shared" ca="1" si="0"/>
        <v>0</v>
      </c>
      <c r="O11" s="86">
        <f t="shared" ca="1" si="0"/>
        <v>0</v>
      </c>
      <c r="P11" s="86">
        <f t="shared" ca="1" si="0"/>
        <v>1017429.9347549506</v>
      </c>
      <c r="Q11" s="86">
        <f t="shared" ca="1" si="0"/>
        <v>0</v>
      </c>
      <c r="R11" s="86">
        <f t="shared" ca="1" si="0"/>
        <v>0</v>
      </c>
      <c r="S11" s="86">
        <f t="shared" ca="1" si="0"/>
        <v>0</v>
      </c>
      <c r="T11" s="86">
        <f t="shared" ca="1" si="0"/>
        <v>0</v>
      </c>
      <c r="U11" s="86">
        <f t="shared" ca="1" si="0"/>
        <v>0</v>
      </c>
      <c r="V11" s="86">
        <f t="shared" ca="1" si="0"/>
        <v>0</v>
      </c>
      <c r="W11" s="86">
        <f t="shared" ca="1" si="0"/>
        <v>0</v>
      </c>
      <c r="X11" s="86">
        <f t="shared" ca="1" si="0"/>
        <v>0</v>
      </c>
      <c r="Y11" s="86">
        <f t="shared" ca="1" si="0"/>
        <v>0</v>
      </c>
      <c r="Z11" s="86">
        <f t="shared" ca="1" si="0"/>
        <v>0</v>
      </c>
      <c r="AA11" s="86">
        <f t="shared" ca="1" si="0"/>
        <v>0</v>
      </c>
      <c r="AB11" s="86">
        <f t="shared" ca="1" si="0"/>
        <v>0</v>
      </c>
      <c r="AC11" s="86">
        <f t="shared" ca="1" si="0"/>
        <v>0</v>
      </c>
      <c r="AD11" s="86">
        <f t="shared" ca="1" si="0"/>
        <v>0</v>
      </c>
      <c r="AE11" s="86">
        <f t="shared" ca="1" si="0"/>
        <v>0</v>
      </c>
      <c r="AF11" s="86">
        <f t="shared" ca="1" si="0"/>
        <v>0</v>
      </c>
      <c r="AG11" s="86">
        <f t="shared" ca="1" si="0"/>
        <v>0</v>
      </c>
      <c r="AH11" s="86">
        <f t="shared" ca="1" si="0"/>
        <v>0</v>
      </c>
      <c r="AI11" s="86">
        <f t="shared" ca="1" si="0"/>
        <v>0</v>
      </c>
      <c r="AJ11" s="86">
        <f t="shared" ca="1" si="0"/>
        <v>0</v>
      </c>
      <c r="AK11" s="86">
        <f t="shared" ca="1" si="0"/>
        <v>0</v>
      </c>
      <c r="AL11" s="86">
        <f t="shared" ca="1" si="0"/>
        <v>0</v>
      </c>
      <c r="AM11" s="86">
        <f t="shared" ca="1" si="0"/>
        <v>0</v>
      </c>
      <c r="AN11" s="86">
        <f t="shared" ca="1" si="0"/>
        <v>0</v>
      </c>
      <c r="AO11" s="86">
        <f t="shared" ca="1" si="0"/>
        <v>0</v>
      </c>
      <c r="AP11" s="86">
        <f t="shared" ca="1" si="0"/>
        <v>0</v>
      </c>
      <c r="AQ11" s="86">
        <f t="shared" ca="1" si="0"/>
        <v>0</v>
      </c>
      <c r="AR11" s="86">
        <f t="shared" ca="1" si="0"/>
        <v>0</v>
      </c>
      <c r="AS11" s="86">
        <f t="shared" ca="1" si="0"/>
        <v>0</v>
      </c>
      <c r="AT11" s="86">
        <f t="shared" ca="1" si="0"/>
        <v>0</v>
      </c>
      <c r="AU11" s="86">
        <f t="shared" ca="1" si="0"/>
        <v>0</v>
      </c>
      <c r="AV11" s="86">
        <f t="shared" ca="1" si="0"/>
        <v>0</v>
      </c>
      <c r="AW11" s="86">
        <f t="shared" ca="1" si="0"/>
        <v>0</v>
      </c>
      <c r="AX11" s="86">
        <f t="shared" ca="1" si="0"/>
        <v>0</v>
      </c>
      <c r="AY11" s="86">
        <f t="shared" ca="1" si="0"/>
        <v>0</v>
      </c>
      <c r="AZ11" s="86">
        <f t="shared" ca="1" si="0"/>
        <v>0</v>
      </c>
    </row>
    <row r="12" spans="1:52" s="5" customFormat="1">
      <c r="A12" s="14" t="s">
        <v>62</v>
      </c>
      <c r="B12" s="163"/>
      <c r="C12" s="86">
        <f ca="1">SUMPRODUCT(C59:C73*C30:C44)</f>
        <v>403200.00000000012</v>
      </c>
      <c r="D12" s="86">
        <f t="shared" ref="D12:AZ12" ca="1" si="1">SUMPRODUCT(D59:D73*D30:D44)</f>
        <v>957600.00000000023</v>
      </c>
      <c r="E12" s="86">
        <f t="shared" ca="1" si="1"/>
        <v>1823597.3734980843</v>
      </c>
      <c r="F12" s="86">
        <f t="shared" ca="1" si="1"/>
        <v>2685044.4411688028</v>
      </c>
      <c r="G12" s="86">
        <f t="shared" ca="1" si="1"/>
        <v>2389500.0000000005</v>
      </c>
      <c r="H12" s="86">
        <f t="shared" ca="1" si="1"/>
        <v>5140949.6322282571</v>
      </c>
      <c r="I12" s="86">
        <f t="shared" ca="1" si="1"/>
        <v>4144751.4966539405</v>
      </c>
      <c r="J12" s="86">
        <f t="shared" ca="1" si="1"/>
        <v>4243666.6032286892</v>
      </c>
      <c r="K12" s="86">
        <f t="shared" ca="1" si="1"/>
        <v>6221763.1547853313</v>
      </c>
      <c r="L12" s="86">
        <f t="shared" ca="1" si="1"/>
        <v>3442308.9883443257</v>
      </c>
      <c r="M12" s="86">
        <f t="shared" ca="1" si="1"/>
        <v>3052435.69542157</v>
      </c>
      <c r="N12" s="86">
        <f t="shared" ca="1" si="1"/>
        <v>214200.00000000006</v>
      </c>
      <c r="O12" s="86">
        <f t="shared" ca="1" si="1"/>
        <v>45900.000000000007</v>
      </c>
      <c r="P12" s="86">
        <f t="shared" ca="1" si="1"/>
        <v>2636495.9932488007</v>
      </c>
      <c r="Q12" s="86">
        <f t="shared" ca="1" si="1"/>
        <v>0</v>
      </c>
      <c r="R12" s="86">
        <f t="shared" ca="1" si="1"/>
        <v>0</v>
      </c>
      <c r="S12" s="86">
        <f t="shared" ca="1" si="1"/>
        <v>0</v>
      </c>
      <c r="T12" s="86">
        <f t="shared" ca="1" si="1"/>
        <v>0</v>
      </c>
      <c r="U12" s="86">
        <f t="shared" ca="1" si="1"/>
        <v>0</v>
      </c>
      <c r="V12" s="86">
        <f t="shared" ca="1" si="1"/>
        <v>0</v>
      </c>
      <c r="W12" s="86">
        <f t="shared" ca="1" si="1"/>
        <v>0</v>
      </c>
      <c r="X12" s="86">
        <f t="shared" ca="1" si="1"/>
        <v>0</v>
      </c>
      <c r="Y12" s="86">
        <f t="shared" ca="1" si="1"/>
        <v>0</v>
      </c>
      <c r="Z12" s="86">
        <f t="shared" ca="1" si="1"/>
        <v>0</v>
      </c>
      <c r="AA12" s="86">
        <f t="shared" ca="1" si="1"/>
        <v>0</v>
      </c>
      <c r="AB12" s="86">
        <f t="shared" ca="1" si="1"/>
        <v>0</v>
      </c>
      <c r="AC12" s="86">
        <f t="shared" ca="1" si="1"/>
        <v>0</v>
      </c>
      <c r="AD12" s="86">
        <f t="shared" ca="1" si="1"/>
        <v>0</v>
      </c>
      <c r="AE12" s="86">
        <f t="shared" ca="1" si="1"/>
        <v>0</v>
      </c>
      <c r="AF12" s="86">
        <f t="shared" ca="1" si="1"/>
        <v>0</v>
      </c>
      <c r="AG12" s="86">
        <f t="shared" ca="1" si="1"/>
        <v>0</v>
      </c>
      <c r="AH12" s="86">
        <f t="shared" ca="1" si="1"/>
        <v>0</v>
      </c>
      <c r="AI12" s="86">
        <f t="shared" ca="1" si="1"/>
        <v>0</v>
      </c>
      <c r="AJ12" s="86">
        <f t="shared" ca="1" si="1"/>
        <v>0</v>
      </c>
      <c r="AK12" s="86">
        <f t="shared" ca="1" si="1"/>
        <v>0</v>
      </c>
      <c r="AL12" s="86">
        <f t="shared" ca="1" si="1"/>
        <v>0</v>
      </c>
      <c r="AM12" s="86">
        <f t="shared" ca="1" si="1"/>
        <v>0</v>
      </c>
      <c r="AN12" s="86">
        <f t="shared" ca="1" si="1"/>
        <v>0</v>
      </c>
      <c r="AO12" s="86">
        <f t="shared" ca="1" si="1"/>
        <v>0</v>
      </c>
      <c r="AP12" s="86">
        <f t="shared" ca="1" si="1"/>
        <v>0</v>
      </c>
      <c r="AQ12" s="86">
        <f t="shared" ca="1" si="1"/>
        <v>0</v>
      </c>
      <c r="AR12" s="86">
        <f t="shared" ca="1" si="1"/>
        <v>0</v>
      </c>
      <c r="AS12" s="86">
        <f t="shared" ca="1" si="1"/>
        <v>0</v>
      </c>
      <c r="AT12" s="86">
        <f t="shared" ca="1" si="1"/>
        <v>0</v>
      </c>
      <c r="AU12" s="86">
        <f t="shared" ca="1" si="1"/>
        <v>0</v>
      </c>
      <c r="AV12" s="86">
        <f t="shared" ca="1" si="1"/>
        <v>0</v>
      </c>
      <c r="AW12" s="86">
        <f t="shared" ca="1" si="1"/>
        <v>0</v>
      </c>
      <c r="AX12" s="86">
        <f t="shared" ca="1" si="1"/>
        <v>0</v>
      </c>
      <c r="AY12" s="86">
        <f t="shared" ca="1" si="1"/>
        <v>0</v>
      </c>
      <c r="AZ12" s="86">
        <f t="shared" ca="1" si="1"/>
        <v>0</v>
      </c>
    </row>
    <row r="13" spans="1:52" s="5" customFormat="1">
      <c r="A13" s="14" t="s">
        <v>125</v>
      </c>
      <c r="B13" s="163"/>
      <c r="C13" s="86">
        <f>(SUM(C76:C85))</f>
        <v>0</v>
      </c>
      <c r="D13" s="86">
        <f t="shared" ref="D13:AZ13" si="2">(SUM(D76:D85))</f>
        <v>0</v>
      </c>
      <c r="E13" s="86">
        <f t="shared" si="2"/>
        <v>0</v>
      </c>
      <c r="F13" s="86">
        <f t="shared" si="2"/>
        <v>0</v>
      </c>
      <c r="G13" s="86">
        <f t="shared" si="2"/>
        <v>0</v>
      </c>
      <c r="H13" s="86">
        <f t="shared" si="2"/>
        <v>0</v>
      </c>
      <c r="I13" s="86">
        <f t="shared" si="2"/>
        <v>0</v>
      </c>
      <c r="J13" s="86">
        <f t="shared" si="2"/>
        <v>0</v>
      </c>
      <c r="K13" s="86">
        <f t="shared" si="2"/>
        <v>0</v>
      </c>
      <c r="L13" s="86">
        <f t="shared" si="2"/>
        <v>0</v>
      </c>
      <c r="M13" s="86">
        <f t="shared" si="2"/>
        <v>0</v>
      </c>
      <c r="N13" s="86">
        <f t="shared" si="2"/>
        <v>0</v>
      </c>
      <c r="O13" s="86">
        <f t="shared" si="2"/>
        <v>0</v>
      </c>
      <c r="P13" s="86">
        <f t="shared" si="2"/>
        <v>0</v>
      </c>
      <c r="Q13" s="86">
        <f t="shared" si="2"/>
        <v>0</v>
      </c>
      <c r="R13" s="86">
        <f t="shared" si="2"/>
        <v>0</v>
      </c>
      <c r="S13" s="86">
        <f t="shared" si="2"/>
        <v>0</v>
      </c>
      <c r="T13" s="86">
        <f t="shared" si="2"/>
        <v>0</v>
      </c>
      <c r="U13" s="86">
        <f t="shared" si="2"/>
        <v>0</v>
      </c>
      <c r="V13" s="86">
        <f t="shared" si="2"/>
        <v>7200.0000000000018</v>
      </c>
      <c r="W13" s="86">
        <f t="shared" si="2"/>
        <v>11700.000000000004</v>
      </c>
      <c r="X13" s="86">
        <f t="shared" si="2"/>
        <v>13500.000000000004</v>
      </c>
      <c r="Y13" s="86">
        <f t="shared" si="2"/>
        <v>14400.000000000004</v>
      </c>
      <c r="Z13" s="86">
        <f t="shared" si="2"/>
        <v>13500.000000000004</v>
      </c>
      <c r="AA13" s="86">
        <f t="shared" si="2"/>
        <v>11700.000000000004</v>
      </c>
      <c r="AB13" s="86">
        <f t="shared" si="2"/>
        <v>8100.0000000000018</v>
      </c>
      <c r="AC13" s="86">
        <f t="shared" si="2"/>
        <v>7200.0000000000018</v>
      </c>
      <c r="AD13" s="86">
        <f t="shared" si="2"/>
        <v>2700.0000000000009</v>
      </c>
      <c r="AE13" s="86">
        <f t="shared" si="2"/>
        <v>0</v>
      </c>
      <c r="AF13" s="86">
        <f t="shared" si="2"/>
        <v>0</v>
      </c>
      <c r="AG13" s="86">
        <f t="shared" si="2"/>
        <v>0</v>
      </c>
      <c r="AH13" s="86">
        <f t="shared" si="2"/>
        <v>0</v>
      </c>
      <c r="AI13" s="86">
        <f t="shared" si="2"/>
        <v>0</v>
      </c>
      <c r="AJ13" s="86">
        <f t="shared" si="2"/>
        <v>0</v>
      </c>
      <c r="AK13" s="86">
        <f t="shared" si="2"/>
        <v>0</v>
      </c>
      <c r="AL13" s="86">
        <f t="shared" si="2"/>
        <v>0</v>
      </c>
      <c r="AM13" s="86">
        <f t="shared" si="2"/>
        <v>0</v>
      </c>
      <c r="AN13" s="86">
        <f t="shared" si="2"/>
        <v>0</v>
      </c>
      <c r="AO13" s="86">
        <f t="shared" si="2"/>
        <v>0</v>
      </c>
      <c r="AP13" s="86">
        <f t="shared" si="2"/>
        <v>7200.0000000000018</v>
      </c>
      <c r="AQ13" s="86">
        <f t="shared" si="2"/>
        <v>11700.000000000004</v>
      </c>
      <c r="AR13" s="86">
        <f t="shared" si="2"/>
        <v>13500.000000000004</v>
      </c>
      <c r="AS13" s="86">
        <f t="shared" si="2"/>
        <v>14400.000000000004</v>
      </c>
      <c r="AT13" s="86">
        <f t="shared" si="2"/>
        <v>13500.000000000004</v>
      </c>
      <c r="AU13" s="86">
        <f t="shared" si="2"/>
        <v>11700.000000000004</v>
      </c>
      <c r="AV13" s="86">
        <f t="shared" si="2"/>
        <v>8100.0000000000018</v>
      </c>
      <c r="AW13" s="86">
        <f t="shared" si="2"/>
        <v>7200.0000000000018</v>
      </c>
      <c r="AX13" s="86">
        <f t="shared" si="2"/>
        <v>2700.0000000000009</v>
      </c>
      <c r="AY13" s="86">
        <f t="shared" si="2"/>
        <v>0</v>
      </c>
      <c r="AZ13" s="86">
        <f t="shared" si="2"/>
        <v>0</v>
      </c>
    </row>
    <row r="14" spans="1:52">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row>
    <row r="15" spans="1:52">
      <c r="A15" s="207" t="s">
        <v>21</v>
      </c>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row>
    <row r="16" spans="1:52" hidden="1" outlineLevel="1">
      <c r="A16" s="79"/>
      <c r="B16" s="174"/>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row>
    <row r="17" spans="1:52" hidden="1" outlineLevel="1">
      <c r="A17" s="79" t="s">
        <v>115</v>
      </c>
      <c r="B17" s="174"/>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row>
    <row r="18" spans="1:52" hidden="1" outlineLevel="1">
      <c r="A18" s="87" t="s">
        <v>105</v>
      </c>
      <c r="C18" s="80">
        <f t="shared" ref="C18:AH18" ca="1" si="3">$C$7*C$5*$C$2</f>
        <v>1120000</v>
      </c>
      <c r="D18" s="80">
        <f t="shared" ca="1" si="3"/>
        <v>1255584.9782003958</v>
      </c>
      <c r="E18" s="80">
        <f t="shared" ca="1" si="3"/>
        <v>1396823.4947923587</v>
      </c>
      <c r="F18" s="80">
        <f t="shared" ca="1" si="3"/>
        <v>1538931.2739066789</v>
      </c>
      <c r="G18" s="80">
        <f t="shared" ca="1" si="3"/>
        <v>1605305.8047847031</v>
      </c>
      <c r="H18" s="80">
        <f t="shared" ca="1" si="3"/>
        <v>1653648.3861811485</v>
      </c>
      <c r="I18" s="80">
        <f t="shared" ca="1" si="3"/>
        <v>1682306.9175729833</v>
      </c>
      <c r="J18" s="80">
        <f t="shared" ca="1" si="3"/>
        <v>1692613.5001569968</v>
      </c>
      <c r="K18" s="80">
        <f t="shared" ca="1" si="3"/>
        <v>1688253.7088911121</v>
      </c>
      <c r="L18" s="80">
        <f t="shared" ca="1" si="3"/>
        <v>1669701.3181116453</v>
      </c>
      <c r="M18" s="80">
        <f t="shared" ca="1" si="3"/>
        <v>1638841.517741563</v>
      </c>
      <c r="N18" s="80">
        <f t="shared" ca="1" si="3"/>
        <v>1596662.4134283185</v>
      </c>
      <c r="O18" s="80">
        <f t="shared" ca="1" si="3"/>
        <v>1544954.0958536319</v>
      </c>
      <c r="P18" s="80">
        <f t="shared" ca="1" si="3"/>
        <v>1485905.7302007112</v>
      </c>
      <c r="Q18" s="80">
        <f t="shared" ca="1" si="3"/>
        <v>1417955.2017866299</v>
      </c>
      <c r="R18" s="80">
        <f t="shared" ca="1" si="3"/>
        <v>1341509.3030824172</v>
      </c>
      <c r="S18" s="80">
        <f t="shared" ca="1" si="3"/>
        <v>1256491.8939610729</v>
      </c>
      <c r="T18" s="80">
        <f t="shared" ca="1" si="3"/>
        <v>1161431.2884370608</v>
      </c>
      <c r="U18" s="80">
        <f t="shared" ca="1" si="3"/>
        <v>1057265.2498931387</v>
      </c>
      <c r="V18" s="80">
        <f t="shared" ca="1" si="3"/>
        <v>941801.45257934229</v>
      </c>
      <c r="W18" s="80">
        <f t="shared" ca="1" si="3"/>
        <v>815978.63200411631</v>
      </c>
      <c r="X18" s="80">
        <f t="shared" ca="1" si="3"/>
        <v>678071.55395599024</v>
      </c>
      <c r="Y18" s="80">
        <f t="shared" ca="1" si="3"/>
        <v>527803.94541873538</v>
      </c>
      <c r="Z18" s="80">
        <f t="shared" ca="1" si="3"/>
        <v>448000</v>
      </c>
      <c r="AA18" s="80">
        <f t="shared" ca="1" si="3"/>
        <v>448000</v>
      </c>
      <c r="AB18" s="80">
        <f t="shared" ca="1" si="3"/>
        <v>448000</v>
      </c>
      <c r="AC18" s="80">
        <f t="shared" ca="1" si="3"/>
        <v>448000</v>
      </c>
      <c r="AD18" s="80">
        <f t="shared" ca="1" si="3"/>
        <v>448000</v>
      </c>
      <c r="AE18" s="80">
        <f t="shared" ca="1" si="3"/>
        <v>448000</v>
      </c>
      <c r="AF18" s="80">
        <f t="shared" ca="1" si="3"/>
        <v>448000</v>
      </c>
      <c r="AG18" s="80">
        <f t="shared" ca="1" si="3"/>
        <v>448000</v>
      </c>
      <c r="AH18" s="80">
        <f t="shared" ca="1" si="3"/>
        <v>448000</v>
      </c>
      <c r="AI18" s="80">
        <f t="shared" ref="AI18:AZ18" ca="1" si="4">$C$7*AI$5*$C$2</f>
        <v>448000</v>
      </c>
      <c r="AJ18" s="80">
        <f t="shared" ca="1" si="4"/>
        <v>448000</v>
      </c>
      <c r="AK18" s="80">
        <f t="shared" ca="1" si="4"/>
        <v>448000</v>
      </c>
      <c r="AL18" s="80">
        <f t="shared" ca="1" si="4"/>
        <v>448000</v>
      </c>
      <c r="AM18" s="80">
        <f t="shared" ca="1" si="4"/>
        <v>448000</v>
      </c>
      <c r="AN18" s="80">
        <f t="shared" ca="1" si="4"/>
        <v>448000</v>
      </c>
      <c r="AO18" s="80">
        <f t="shared" ca="1" si="4"/>
        <v>448000</v>
      </c>
      <c r="AP18" s="80">
        <f t="shared" ca="1" si="4"/>
        <v>448000</v>
      </c>
      <c r="AQ18" s="80">
        <f t="shared" ca="1" si="4"/>
        <v>448000</v>
      </c>
      <c r="AR18" s="80">
        <f t="shared" ca="1" si="4"/>
        <v>448000</v>
      </c>
      <c r="AS18" s="80">
        <f t="shared" ca="1" si="4"/>
        <v>448000</v>
      </c>
      <c r="AT18" s="80">
        <f t="shared" ca="1" si="4"/>
        <v>448000</v>
      </c>
      <c r="AU18" s="80">
        <f t="shared" ca="1" si="4"/>
        <v>448000</v>
      </c>
      <c r="AV18" s="80">
        <f t="shared" ca="1" si="4"/>
        <v>448000</v>
      </c>
      <c r="AW18" s="80">
        <f t="shared" ca="1" si="4"/>
        <v>448000</v>
      </c>
      <c r="AX18" s="80">
        <f t="shared" ca="1" si="4"/>
        <v>448000</v>
      </c>
      <c r="AY18" s="80">
        <f t="shared" ca="1" si="4"/>
        <v>448000</v>
      </c>
      <c r="AZ18" s="80">
        <f t="shared" ca="1" si="4"/>
        <v>448000</v>
      </c>
    </row>
    <row r="19" spans="1:52" hidden="1" outlineLevel="1">
      <c r="A19" s="79" t="s">
        <v>106</v>
      </c>
      <c r="B19" s="174"/>
      <c r="C19" s="80"/>
      <c r="D19" s="80">
        <f t="shared" ref="D19:AI19" ca="1" si="5">$D$7*C$5*$C$2</f>
        <v>1820000</v>
      </c>
      <c r="E19" s="80">
        <f t="shared" ca="1" si="5"/>
        <v>2040325.5895756432</v>
      </c>
      <c r="F19" s="80">
        <f t="shared" ca="1" si="5"/>
        <v>2269838.1790375831</v>
      </c>
      <c r="G19" s="80">
        <f t="shared" ca="1" si="5"/>
        <v>2500763.3200983531</v>
      </c>
      <c r="H19" s="80">
        <f t="shared" ca="1" si="5"/>
        <v>2608621.9327751426</v>
      </c>
      <c r="I19" s="80">
        <f t="shared" ca="1" si="5"/>
        <v>2687178.6275443663</v>
      </c>
      <c r="J19" s="80">
        <f t="shared" ca="1" si="5"/>
        <v>2733748.7410560977</v>
      </c>
      <c r="K19" s="80">
        <f t="shared" ca="1" si="5"/>
        <v>2750496.93775512</v>
      </c>
      <c r="L19" s="80">
        <f t="shared" ca="1" si="5"/>
        <v>2743412.2769480571</v>
      </c>
      <c r="M19" s="80">
        <f t="shared" ca="1" si="5"/>
        <v>2713264.6419314239</v>
      </c>
      <c r="N19" s="80">
        <f t="shared" ca="1" si="5"/>
        <v>2663117.4663300398</v>
      </c>
      <c r="O19" s="80">
        <f t="shared" ca="1" si="5"/>
        <v>2594576.4218210173</v>
      </c>
      <c r="P19" s="80">
        <f t="shared" ca="1" si="5"/>
        <v>2510550.4057621518</v>
      </c>
      <c r="Q19" s="80">
        <f t="shared" ca="1" si="5"/>
        <v>2414596.8115761555</v>
      </c>
      <c r="R19" s="80">
        <f t="shared" ca="1" si="5"/>
        <v>2304177.2029032735</v>
      </c>
      <c r="S19" s="80">
        <f t="shared" ca="1" si="5"/>
        <v>2179952.6175089278</v>
      </c>
      <c r="T19" s="80">
        <f t="shared" ca="1" si="5"/>
        <v>2041799.3276867436</v>
      </c>
      <c r="U19" s="80">
        <f t="shared" ca="1" si="5"/>
        <v>1887325.8437102234</v>
      </c>
      <c r="V19" s="80">
        <f t="shared" ca="1" si="5"/>
        <v>1718056.0310763502</v>
      </c>
      <c r="W19" s="80">
        <f t="shared" ca="1" si="5"/>
        <v>1530427.3604414312</v>
      </c>
      <c r="X19" s="80">
        <f t="shared" ca="1" si="5"/>
        <v>1325965.2770066892</v>
      </c>
      <c r="Y19" s="80">
        <f t="shared" ca="1" si="5"/>
        <v>1101866.2751784842</v>
      </c>
      <c r="Z19" s="80">
        <f t="shared" ca="1" si="5"/>
        <v>857681.41130544501</v>
      </c>
      <c r="AA19" s="80">
        <f t="shared" ca="1" si="5"/>
        <v>728000</v>
      </c>
      <c r="AB19" s="80">
        <f t="shared" ca="1" si="5"/>
        <v>728000</v>
      </c>
      <c r="AC19" s="80">
        <f t="shared" ca="1" si="5"/>
        <v>728000</v>
      </c>
      <c r="AD19" s="80">
        <f t="shared" ca="1" si="5"/>
        <v>728000</v>
      </c>
      <c r="AE19" s="80">
        <f t="shared" ca="1" si="5"/>
        <v>728000</v>
      </c>
      <c r="AF19" s="80">
        <f t="shared" ca="1" si="5"/>
        <v>728000</v>
      </c>
      <c r="AG19" s="80">
        <f t="shared" ca="1" si="5"/>
        <v>728000</v>
      </c>
      <c r="AH19" s="80">
        <f t="shared" ca="1" si="5"/>
        <v>728000</v>
      </c>
      <c r="AI19" s="80">
        <f t="shared" ca="1" si="5"/>
        <v>728000</v>
      </c>
      <c r="AJ19" s="80">
        <f t="shared" ref="AJ19:AZ19" ca="1" si="6">$D$7*AI$5*$C$2</f>
        <v>728000</v>
      </c>
      <c r="AK19" s="80">
        <f t="shared" ca="1" si="6"/>
        <v>728000</v>
      </c>
      <c r="AL19" s="80">
        <f t="shared" ca="1" si="6"/>
        <v>728000</v>
      </c>
      <c r="AM19" s="80">
        <f t="shared" ca="1" si="6"/>
        <v>728000</v>
      </c>
      <c r="AN19" s="80">
        <f t="shared" ca="1" si="6"/>
        <v>728000</v>
      </c>
      <c r="AO19" s="80">
        <f t="shared" ca="1" si="6"/>
        <v>728000</v>
      </c>
      <c r="AP19" s="80">
        <f t="shared" ca="1" si="6"/>
        <v>728000</v>
      </c>
      <c r="AQ19" s="80">
        <f t="shared" ca="1" si="6"/>
        <v>728000</v>
      </c>
      <c r="AR19" s="80">
        <f t="shared" ca="1" si="6"/>
        <v>728000</v>
      </c>
      <c r="AS19" s="80">
        <f t="shared" ca="1" si="6"/>
        <v>728000</v>
      </c>
      <c r="AT19" s="80">
        <f t="shared" ca="1" si="6"/>
        <v>728000</v>
      </c>
      <c r="AU19" s="80">
        <f t="shared" ca="1" si="6"/>
        <v>728000</v>
      </c>
      <c r="AV19" s="80">
        <f t="shared" ca="1" si="6"/>
        <v>728000</v>
      </c>
      <c r="AW19" s="80">
        <f t="shared" ca="1" si="6"/>
        <v>728000</v>
      </c>
      <c r="AX19" s="80">
        <f t="shared" ca="1" si="6"/>
        <v>728000</v>
      </c>
      <c r="AY19" s="80">
        <f t="shared" ca="1" si="6"/>
        <v>728000</v>
      </c>
      <c r="AZ19" s="80">
        <f t="shared" ca="1" si="6"/>
        <v>728000</v>
      </c>
    </row>
    <row r="20" spans="1:52" hidden="1" outlineLevel="1">
      <c r="A20" s="87" t="s">
        <v>107</v>
      </c>
      <c r="C20" s="80"/>
      <c r="D20" s="80"/>
      <c r="E20" s="80">
        <f t="shared" ref="E20:AZ20" ca="1" si="7">$E$7*C$5*$C$2</f>
        <v>2100000</v>
      </c>
      <c r="F20" s="80">
        <f t="shared" ca="1" si="7"/>
        <v>2354221.8341257419</v>
      </c>
      <c r="G20" s="80">
        <f t="shared" ca="1" si="7"/>
        <v>2619044.0527356728</v>
      </c>
      <c r="H20" s="80">
        <f t="shared" ca="1" si="7"/>
        <v>2885496.1385750226</v>
      </c>
      <c r="I20" s="80">
        <f t="shared" ca="1" si="7"/>
        <v>3009948.3839713181</v>
      </c>
      <c r="J20" s="80">
        <f t="shared" ca="1" si="7"/>
        <v>3100590.7240896532</v>
      </c>
      <c r="K20" s="80">
        <f t="shared" ca="1" si="7"/>
        <v>3154325.4704493433</v>
      </c>
      <c r="L20" s="80">
        <f t="shared" ca="1" si="7"/>
        <v>3173650.3127943687</v>
      </c>
      <c r="M20" s="80">
        <f t="shared" ca="1" si="7"/>
        <v>3165475.7041708347</v>
      </c>
      <c r="N20" s="80">
        <f t="shared" ca="1" si="7"/>
        <v>3130689.9714593352</v>
      </c>
      <c r="O20" s="80">
        <f t="shared" ca="1" si="7"/>
        <v>3072827.8457654309</v>
      </c>
      <c r="P20" s="80">
        <f t="shared" ca="1" si="7"/>
        <v>2993742.0251780972</v>
      </c>
      <c r="Q20" s="80">
        <f t="shared" ca="1" si="7"/>
        <v>2896788.9297255594</v>
      </c>
      <c r="R20" s="80">
        <f t="shared" ca="1" si="7"/>
        <v>2786073.2441263339</v>
      </c>
      <c r="S20" s="80">
        <f t="shared" ca="1" si="7"/>
        <v>2658666.003349931</v>
      </c>
      <c r="T20" s="80">
        <f t="shared" ca="1" si="7"/>
        <v>2515329.9432795318</v>
      </c>
      <c r="U20" s="80">
        <f t="shared" ca="1" si="7"/>
        <v>2355922.3011770123</v>
      </c>
      <c r="V20" s="80">
        <f t="shared" ca="1" si="7"/>
        <v>2177683.6658194885</v>
      </c>
      <c r="W20" s="80">
        <f t="shared" ca="1" si="7"/>
        <v>1982372.343549635</v>
      </c>
      <c r="X20" s="80">
        <f t="shared" ca="1" si="7"/>
        <v>1765877.7235862666</v>
      </c>
      <c r="Y20" s="80">
        <f t="shared" ca="1" si="7"/>
        <v>1529959.9350077184</v>
      </c>
      <c r="Z20" s="80">
        <f t="shared" ca="1" si="7"/>
        <v>1271384.1636674816</v>
      </c>
      <c r="AA20" s="80">
        <f t="shared" ca="1" si="7"/>
        <v>989632.39766012877</v>
      </c>
      <c r="AB20" s="80">
        <f t="shared" ca="1" si="7"/>
        <v>840000</v>
      </c>
      <c r="AC20" s="80">
        <f t="shared" ca="1" si="7"/>
        <v>840000</v>
      </c>
      <c r="AD20" s="80">
        <f t="shared" ca="1" si="7"/>
        <v>840000</v>
      </c>
      <c r="AE20" s="80">
        <f t="shared" ca="1" si="7"/>
        <v>840000</v>
      </c>
      <c r="AF20" s="80">
        <f t="shared" ca="1" si="7"/>
        <v>840000</v>
      </c>
      <c r="AG20" s="80">
        <f t="shared" ca="1" si="7"/>
        <v>840000</v>
      </c>
      <c r="AH20" s="80">
        <f t="shared" ca="1" si="7"/>
        <v>840000</v>
      </c>
      <c r="AI20" s="80">
        <f t="shared" ca="1" si="7"/>
        <v>840000</v>
      </c>
      <c r="AJ20" s="80">
        <f t="shared" ca="1" si="7"/>
        <v>840000</v>
      </c>
      <c r="AK20" s="80">
        <f t="shared" ca="1" si="7"/>
        <v>840000</v>
      </c>
      <c r="AL20" s="80">
        <f t="shared" ca="1" si="7"/>
        <v>840000</v>
      </c>
      <c r="AM20" s="80">
        <f t="shared" ca="1" si="7"/>
        <v>840000</v>
      </c>
      <c r="AN20" s="80">
        <f t="shared" ca="1" si="7"/>
        <v>840000</v>
      </c>
      <c r="AO20" s="80">
        <f t="shared" ca="1" si="7"/>
        <v>840000</v>
      </c>
      <c r="AP20" s="80">
        <f t="shared" ca="1" si="7"/>
        <v>840000</v>
      </c>
      <c r="AQ20" s="80">
        <f t="shared" ca="1" si="7"/>
        <v>840000</v>
      </c>
      <c r="AR20" s="80">
        <f t="shared" ca="1" si="7"/>
        <v>840000</v>
      </c>
      <c r="AS20" s="80">
        <f t="shared" ca="1" si="7"/>
        <v>840000</v>
      </c>
      <c r="AT20" s="80">
        <f t="shared" ca="1" si="7"/>
        <v>840000</v>
      </c>
      <c r="AU20" s="80">
        <f t="shared" ca="1" si="7"/>
        <v>840000</v>
      </c>
      <c r="AV20" s="80">
        <f t="shared" ca="1" si="7"/>
        <v>840000</v>
      </c>
      <c r="AW20" s="80">
        <f t="shared" ca="1" si="7"/>
        <v>840000</v>
      </c>
      <c r="AX20" s="80">
        <f t="shared" ca="1" si="7"/>
        <v>840000</v>
      </c>
      <c r="AY20" s="80">
        <f t="shared" ca="1" si="7"/>
        <v>840000</v>
      </c>
      <c r="AZ20" s="80">
        <f t="shared" ca="1" si="7"/>
        <v>840000</v>
      </c>
    </row>
    <row r="21" spans="1:52" hidden="1" outlineLevel="1">
      <c r="A21" s="79" t="s">
        <v>108</v>
      </c>
      <c r="B21" s="174"/>
      <c r="C21" s="80"/>
      <c r="D21" s="80"/>
      <c r="E21" s="80"/>
      <c r="F21" s="80">
        <f t="shared" ref="F21:AZ21" ca="1" si="8">$F$7*C$5*$C$2</f>
        <v>2240000</v>
      </c>
      <c r="G21" s="80">
        <f t="shared" ca="1" si="8"/>
        <v>2511169.9564007916</v>
      </c>
      <c r="H21" s="80">
        <f t="shared" ca="1" si="8"/>
        <v>2793646.9895847174</v>
      </c>
      <c r="I21" s="80">
        <f t="shared" ca="1" si="8"/>
        <v>3077862.5478133578</v>
      </c>
      <c r="J21" s="80">
        <f t="shared" ca="1" si="8"/>
        <v>3210611.6095694061</v>
      </c>
      <c r="K21" s="80">
        <f t="shared" ca="1" si="8"/>
        <v>3307296.7723622969</v>
      </c>
      <c r="L21" s="80">
        <f t="shared" ca="1" si="8"/>
        <v>3364613.8351459666</v>
      </c>
      <c r="M21" s="80">
        <f t="shared" ca="1" si="8"/>
        <v>3385227.0003139935</v>
      </c>
      <c r="N21" s="80">
        <f t="shared" ca="1" si="8"/>
        <v>3376507.4177822242</v>
      </c>
      <c r="O21" s="80">
        <f t="shared" ca="1" si="8"/>
        <v>3339402.6362232906</v>
      </c>
      <c r="P21" s="80">
        <f t="shared" ca="1" si="8"/>
        <v>3277683.0354831261</v>
      </c>
      <c r="Q21" s="80">
        <f t="shared" ca="1" si="8"/>
        <v>3193324.8268566369</v>
      </c>
      <c r="R21" s="80">
        <f t="shared" ca="1" si="8"/>
        <v>3089908.1917072637</v>
      </c>
      <c r="S21" s="80">
        <f t="shared" ca="1" si="8"/>
        <v>2971811.4604014223</v>
      </c>
      <c r="T21" s="80">
        <f t="shared" ca="1" si="8"/>
        <v>2835910.4035732597</v>
      </c>
      <c r="U21" s="80">
        <f t="shared" ca="1" si="8"/>
        <v>2683018.6061648345</v>
      </c>
      <c r="V21" s="80">
        <f t="shared" ca="1" si="8"/>
        <v>2512983.7879221458</v>
      </c>
      <c r="W21" s="80">
        <f t="shared" ca="1" si="8"/>
        <v>2322862.5768741216</v>
      </c>
      <c r="X21" s="80">
        <f t="shared" ca="1" si="8"/>
        <v>2114530.4997862773</v>
      </c>
      <c r="Y21" s="80">
        <f t="shared" ca="1" si="8"/>
        <v>1883602.9051586846</v>
      </c>
      <c r="Z21" s="80">
        <f t="shared" ca="1" si="8"/>
        <v>1631957.2640082326</v>
      </c>
      <c r="AA21" s="80">
        <f t="shared" ca="1" si="8"/>
        <v>1356143.1079119805</v>
      </c>
      <c r="AB21" s="80">
        <f t="shared" ca="1" si="8"/>
        <v>1055607.8908374708</v>
      </c>
      <c r="AC21" s="80">
        <f t="shared" ca="1" si="8"/>
        <v>896000</v>
      </c>
      <c r="AD21" s="80">
        <f t="shared" ca="1" si="8"/>
        <v>896000</v>
      </c>
      <c r="AE21" s="80">
        <f t="shared" ca="1" si="8"/>
        <v>896000</v>
      </c>
      <c r="AF21" s="80">
        <f t="shared" ca="1" si="8"/>
        <v>896000</v>
      </c>
      <c r="AG21" s="80">
        <f t="shared" ca="1" si="8"/>
        <v>896000</v>
      </c>
      <c r="AH21" s="80">
        <f t="shared" ca="1" si="8"/>
        <v>896000</v>
      </c>
      <c r="AI21" s="80">
        <f t="shared" ca="1" si="8"/>
        <v>896000</v>
      </c>
      <c r="AJ21" s="80">
        <f t="shared" ca="1" si="8"/>
        <v>896000</v>
      </c>
      <c r="AK21" s="80">
        <f t="shared" ca="1" si="8"/>
        <v>896000</v>
      </c>
      <c r="AL21" s="80">
        <f t="shared" ca="1" si="8"/>
        <v>896000</v>
      </c>
      <c r="AM21" s="80">
        <f t="shared" ca="1" si="8"/>
        <v>896000</v>
      </c>
      <c r="AN21" s="80">
        <f t="shared" ca="1" si="8"/>
        <v>896000</v>
      </c>
      <c r="AO21" s="80">
        <f t="shared" ca="1" si="8"/>
        <v>896000</v>
      </c>
      <c r="AP21" s="80">
        <f t="shared" ca="1" si="8"/>
        <v>896000</v>
      </c>
      <c r="AQ21" s="80">
        <f t="shared" ca="1" si="8"/>
        <v>896000</v>
      </c>
      <c r="AR21" s="80">
        <f t="shared" ca="1" si="8"/>
        <v>896000</v>
      </c>
      <c r="AS21" s="80">
        <f t="shared" ca="1" si="8"/>
        <v>896000</v>
      </c>
      <c r="AT21" s="80">
        <f t="shared" ca="1" si="8"/>
        <v>896000</v>
      </c>
      <c r="AU21" s="80">
        <f t="shared" ca="1" si="8"/>
        <v>896000</v>
      </c>
      <c r="AV21" s="80">
        <f t="shared" ca="1" si="8"/>
        <v>896000</v>
      </c>
      <c r="AW21" s="80">
        <f t="shared" ca="1" si="8"/>
        <v>896000</v>
      </c>
      <c r="AX21" s="80">
        <f t="shared" ca="1" si="8"/>
        <v>896000</v>
      </c>
      <c r="AY21" s="80">
        <f t="shared" ca="1" si="8"/>
        <v>896000</v>
      </c>
      <c r="AZ21" s="80">
        <f t="shared" ca="1" si="8"/>
        <v>896000</v>
      </c>
    </row>
    <row r="22" spans="1:52" hidden="1" outlineLevel="1">
      <c r="A22" s="87" t="s">
        <v>109</v>
      </c>
      <c r="C22" s="80"/>
      <c r="D22" s="80"/>
      <c r="E22" s="80"/>
      <c r="F22" s="80"/>
      <c r="G22" s="80">
        <f t="shared" ref="G22:AZ22" ca="1" si="9">$G$7*C$5*$C$2</f>
        <v>2100000</v>
      </c>
      <c r="H22" s="80">
        <f t="shared" ca="1" si="9"/>
        <v>2354221.8341257419</v>
      </c>
      <c r="I22" s="80">
        <f t="shared" ca="1" si="9"/>
        <v>2619044.0527356728</v>
      </c>
      <c r="J22" s="80">
        <f t="shared" ca="1" si="9"/>
        <v>2885496.1385750226</v>
      </c>
      <c r="K22" s="80">
        <f t="shared" ca="1" si="9"/>
        <v>3009948.3839713181</v>
      </c>
      <c r="L22" s="80">
        <f t="shared" ca="1" si="9"/>
        <v>3100590.7240896532</v>
      </c>
      <c r="M22" s="80">
        <f t="shared" ca="1" si="9"/>
        <v>3154325.4704493433</v>
      </c>
      <c r="N22" s="80">
        <f t="shared" ca="1" si="9"/>
        <v>3173650.3127943687</v>
      </c>
      <c r="O22" s="80">
        <f t="shared" ca="1" si="9"/>
        <v>3165475.7041708347</v>
      </c>
      <c r="P22" s="80">
        <f t="shared" ca="1" si="9"/>
        <v>3130689.9714593352</v>
      </c>
      <c r="Q22" s="80">
        <f t="shared" ca="1" si="9"/>
        <v>3072827.8457654309</v>
      </c>
      <c r="R22" s="80">
        <f t="shared" ca="1" si="9"/>
        <v>2993742.0251780972</v>
      </c>
      <c r="S22" s="80">
        <f t="shared" ca="1" si="9"/>
        <v>2896788.9297255594</v>
      </c>
      <c r="T22" s="80">
        <f t="shared" ca="1" si="9"/>
        <v>2786073.2441263339</v>
      </c>
      <c r="U22" s="80">
        <f t="shared" ca="1" si="9"/>
        <v>2658666.003349931</v>
      </c>
      <c r="V22" s="80">
        <f t="shared" ca="1" si="9"/>
        <v>2515329.9432795318</v>
      </c>
      <c r="W22" s="80">
        <f t="shared" ca="1" si="9"/>
        <v>2355922.3011770123</v>
      </c>
      <c r="X22" s="80">
        <f t="shared" ca="1" si="9"/>
        <v>2177683.6658194885</v>
      </c>
      <c r="Y22" s="80">
        <f t="shared" ca="1" si="9"/>
        <v>1982372.343549635</v>
      </c>
      <c r="Z22" s="80">
        <f t="shared" ca="1" si="9"/>
        <v>1765877.7235862666</v>
      </c>
      <c r="AA22" s="80">
        <f t="shared" ca="1" si="9"/>
        <v>1529959.9350077184</v>
      </c>
      <c r="AB22" s="80">
        <f t="shared" ca="1" si="9"/>
        <v>1271384.1636674816</v>
      </c>
      <c r="AC22" s="80">
        <f t="shared" ca="1" si="9"/>
        <v>989632.39766012877</v>
      </c>
      <c r="AD22" s="80">
        <f t="shared" ca="1" si="9"/>
        <v>840000</v>
      </c>
      <c r="AE22" s="80">
        <f t="shared" ca="1" si="9"/>
        <v>840000</v>
      </c>
      <c r="AF22" s="80">
        <f t="shared" ca="1" si="9"/>
        <v>840000</v>
      </c>
      <c r="AG22" s="80">
        <f t="shared" ca="1" si="9"/>
        <v>840000</v>
      </c>
      <c r="AH22" s="80">
        <f t="shared" ca="1" si="9"/>
        <v>840000</v>
      </c>
      <c r="AI22" s="80">
        <f t="shared" ca="1" si="9"/>
        <v>840000</v>
      </c>
      <c r="AJ22" s="80">
        <f t="shared" ca="1" si="9"/>
        <v>840000</v>
      </c>
      <c r="AK22" s="80">
        <f t="shared" ca="1" si="9"/>
        <v>840000</v>
      </c>
      <c r="AL22" s="80">
        <f t="shared" ca="1" si="9"/>
        <v>840000</v>
      </c>
      <c r="AM22" s="80">
        <f t="shared" ca="1" si="9"/>
        <v>840000</v>
      </c>
      <c r="AN22" s="80">
        <f t="shared" ca="1" si="9"/>
        <v>840000</v>
      </c>
      <c r="AO22" s="80">
        <f t="shared" ca="1" si="9"/>
        <v>840000</v>
      </c>
      <c r="AP22" s="80">
        <f t="shared" ca="1" si="9"/>
        <v>840000</v>
      </c>
      <c r="AQ22" s="80">
        <f t="shared" ca="1" si="9"/>
        <v>840000</v>
      </c>
      <c r="AR22" s="80">
        <f t="shared" ca="1" si="9"/>
        <v>840000</v>
      </c>
      <c r="AS22" s="80">
        <f t="shared" ca="1" si="9"/>
        <v>840000</v>
      </c>
      <c r="AT22" s="80">
        <f t="shared" ca="1" si="9"/>
        <v>840000</v>
      </c>
      <c r="AU22" s="80">
        <f t="shared" ca="1" si="9"/>
        <v>840000</v>
      </c>
      <c r="AV22" s="80">
        <f t="shared" ca="1" si="9"/>
        <v>840000</v>
      </c>
      <c r="AW22" s="80">
        <f t="shared" ca="1" si="9"/>
        <v>840000</v>
      </c>
      <c r="AX22" s="80">
        <f t="shared" ca="1" si="9"/>
        <v>840000</v>
      </c>
      <c r="AY22" s="80">
        <f t="shared" ca="1" si="9"/>
        <v>840000</v>
      </c>
      <c r="AZ22" s="80">
        <f t="shared" ca="1" si="9"/>
        <v>840000</v>
      </c>
    </row>
    <row r="23" spans="1:52" hidden="1" outlineLevel="1">
      <c r="A23" s="79" t="s">
        <v>110</v>
      </c>
      <c r="B23" s="174"/>
      <c r="C23" s="80"/>
      <c r="D23" s="80"/>
      <c r="E23" s="80"/>
      <c r="F23" s="80"/>
      <c r="G23" s="80"/>
      <c r="H23" s="80">
        <f t="shared" ref="H23:AZ23" ca="1" si="10">$H$7*C$5*$C$2</f>
        <v>1820000</v>
      </c>
      <c r="I23" s="80">
        <f t="shared" ca="1" si="10"/>
        <v>2040325.5895756432</v>
      </c>
      <c r="J23" s="80">
        <f t="shared" ca="1" si="10"/>
        <v>2269838.1790375831</v>
      </c>
      <c r="K23" s="80">
        <f t="shared" ca="1" si="10"/>
        <v>2500763.3200983531</v>
      </c>
      <c r="L23" s="80">
        <f t="shared" ca="1" si="10"/>
        <v>2608621.9327751426</v>
      </c>
      <c r="M23" s="80">
        <f t="shared" ca="1" si="10"/>
        <v>2687178.6275443663</v>
      </c>
      <c r="N23" s="80">
        <f t="shared" ca="1" si="10"/>
        <v>2733748.7410560977</v>
      </c>
      <c r="O23" s="80">
        <f t="shared" ca="1" si="10"/>
        <v>2750496.93775512</v>
      </c>
      <c r="P23" s="80">
        <f t="shared" ca="1" si="10"/>
        <v>2743412.2769480571</v>
      </c>
      <c r="Q23" s="80">
        <f t="shared" ca="1" si="10"/>
        <v>2713264.6419314239</v>
      </c>
      <c r="R23" s="80">
        <f t="shared" ca="1" si="10"/>
        <v>2663117.4663300398</v>
      </c>
      <c r="S23" s="80">
        <f t="shared" ca="1" si="10"/>
        <v>2594576.4218210173</v>
      </c>
      <c r="T23" s="80">
        <f t="shared" ca="1" si="10"/>
        <v>2510550.4057621518</v>
      </c>
      <c r="U23" s="80">
        <f t="shared" ca="1" si="10"/>
        <v>2414596.8115761555</v>
      </c>
      <c r="V23" s="80">
        <f t="shared" ca="1" si="10"/>
        <v>2304177.2029032735</v>
      </c>
      <c r="W23" s="80">
        <f t="shared" ca="1" si="10"/>
        <v>2179952.6175089278</v>
      </c>
      <c r="X23" s="80">
        <f t="shared" ca="1" si="10"/>
        <v>2041799.3276867436</v>
      </c>
      <c r="Y23" s="80">
        <f t="shared" ca="1" si="10"/>
        <v>1887325.8437102234</v>
      </c>
      <c r="Z23" s="80">
        <f t="shared" ca="1" si="10"/>
        <v>1718056.0310763502</v>
      </c>
      <c r="AA23" s="80">
        <f t="shared" ca="1" si="10"/>
        <v>1530427.3604414312</v>
      </c>
      <c r="AB23" s="80">
        <f t="shared" ca="1" si="10"/>
        <v>1325965.2770066892</v>
      </c>
      <c r="AC23" s="80">
        <f t="shared" ca="1" si="10"/>
        <v>1101866.2751784842</v>
      </c>
      <c r="AD23" s="80">
        <f t="shared" ca="1" si="10"/>
        <v>857681.41130544501</v>
      </c>
      <c r="AE23" s="80">
        <f t="shared" ca="1" si="10"/>
        <v>728000</v>
      </c>
      <c r="AF23" s="80">
        <f t="shared" ca="1" si="10"/>
        <v>728000</v>
      </c>
      <c r="AG23" s="80">
        <f t="shared" ca="1" si="10"/>
        <v>728000</v>
      </c>
      <c r="AH23" s="80">
        <f t="shared" ca="1" si="10"/>
        <v>728000</v>
      </c>
      <c r="AI23" s="80">
        <f t="shared" ca="1" si="10"/>
        <v>728000</v>
      </c>
      <c r="AJ23" s="80">
        <f t="shared" ca="1" si="10"/>
        <v>728000</v>
      </c>
      <c r="AK23" s="80">
        <f t="shared" ca="1" si="10"/>
        <v>728000</v>
      </c>
      <c r="AL23" s="80">
        <f t="shared" ca="1" si="10"/>
        <v>728000</v>
      </c>
      <c r="AM23" s="80">
        <f t="shared" ca="1" si="10"/>
        <v>728000</v>
      </c>
      <c r="AN23" s="80">
        <f t="shared" ca="1" si="10"/>
        <v>728000</v>
      </c>
      <c r="AO23" s="80">
        <f t="shared" ca="1" si="10"/>
        <v>728000</v>
      </c>
      <c r="AP23" s="80">
        <f t="shared" ca="1" si="10"/>
        <v>728000</v>
      </c>
      <c r="AQ23" s="80">
        <f t="shared" ca="1" si="10"/>
        <v>728000</v>
      </c>
      <c r="AR23" s="80">
        <f t="shared" ca="1" si="10"/>
        <v>728000</v>
      </c>
      <c r="AS23" s="80">
        <f t="shared" ca="1" si="10"/>
        <v>728000</v>
      </c>
      <c r="AT23" s="80">
        <f t="shared" ca="1" si="10"/>
        <v>728000</v>
      </c>
      <c r="AU23" s="80">
        <f t="shared" ca="1" si="10"/>
        <v>728000</v>
      </c>
      <c r="AV23" s="80">
        <f t="shared" ca="1" si="10"/>
        <v>728000</v>
      </c>
      <c r="AW23" s="80">
        <f t="shared" ca="1" si="10"/>
        <v>728000</v>
      </c>
      <c r="AX23" s="80">
        <f t="shared" ca="1" si="10"/>
        <v>728000</v>
      </c>
      <c r="AY23" s="80">
        <f t="shared" ca="1" si="10"/>
        <v>728000</v>
      </c>
      <c r="AZ23" s="80">
        <f t="shared" ca="1" si="10"/>
        <v>728000</v>
      </c>
    </row>
    <row r="24" spans="1:52" hidden="1" outlineLevel="1">
      <c r="A24" s="87" t="s">
        <v>111</v>
      </c>
      <c r="C24" s="80"/>
      <c r="D24" s="80"/>
      <c r="E24" s="80"/>
      <c r="F24" s="80"/>
      <c r="G24" s="80"/>
      <c r="H24" s="80"/>
      <c r="I24" s="80">
        <f t="shared" ref="I24:AZ24" ca="1" si="11">$I$7*C$5*$C$2</f>
        <v>1260000</v>
      </c>
      <c r="J24" s="80">
        <f t="shared" ca="1" si="11"/>
        <v>1412533.1004754454</v>
      </c>
      <c r="K24" s="80">
        <f t="shared" ca="1" si="11"/>
        <v>1571426.4316414036</v>
      </c>
      <c r="L24" s="80">
        <f t="shared" ca="1" si="11"/>
        <v>1731297.6831450136</v>
      </c>
      <c r="M24" s="80">
        <f t="shared" ca="1" si="11"/>
        <v>1805969.0303827911</v>
      </c>
      <c r="N24" s="80">
        <f t="shared" ca="1" si="11"/>
        <v>1860354.4344537917</v>
      </c>
      <c r="O24" s="80">
        <f t="shared" ca="1" si="11"/>
        <v>1892595.2822696061</v>
      </c>
      <c r="P24" s="80">
        <f t="shared" ca="1" si="11"/>
        <v>1904190.1876766214</v>
      </c>
      <c r="Q24" s="80">
        <f t="shared" ca="1" si="11"/>
        <v>1899285.4225025009</v>
      </c>
      <c r="R24" s="80">
        <f t="shared" ca="1" si="11"/>
        <v>1878413.9828756009</v>
      </c>
      <c r="S24" s="80">
        <f t="shared" ca="1" si="11"/>
        <v>1843696.7074592581</v>
      </c>
      <c r="T24" s="80">
        <f t="shared" ca="1" si="11"/>
        <v>1796245.2151068584</v>
      </c>
      <c r="U24" s="80">
        <f t="shared" ca="1" si="11"/>
        <v>1738073.3578353357</v>
      </c>
      <c r="V24" s="80">
        <f t="shared" ca="1" si="11"/>
        <v>1671643.9464758001</v>
      </c>
      <c r="W24" s="80">
        <f t="shared" ca="1" si="11"/>
        <v>1595199.6020099584</v>
      </c>
      <c r="X24" s="80">
        <f t="shared" ca="1" si="11"/>
        <v>1509197.9659677192</v>
      </c>
      <c r="Y24" s="80">
        <f t="shared" ca="1" si="11"/>
        <v>1413553.3807062071</v>
      </c>
      <c r="Z24" s="80">
        <f t="shared" ca="1" si="11"/>
        <v>1306610.1994916932</v>
      </c>
      <c r="AA24" s="80">
        <f t="shared" ca="1" si="11"/>
        <v>1189423.4061297809</v>
      </c>
      <c r="AB24" s="80">
        <f t="shared" ca="1" si="11"/>
        <v>1059526.63415176</v>
      </c>
      <c r="AC24" s="80">
        <f t="shared" ca="1" si="11"/>
        <v>917975.96100463101</v>
      </c>
      <c r="AD24" s="80">
        <f t="shared" ca="1" si="11"/>
        <v>762830.49820048898</v>
      </c>
      <c r="AE24" s="80">
        <f t="shared" ca="1" si="11"/>
        <v>593779.43859607726</v>
      </c>
      <c r="AF24" s="80">
        <f t="shared" ca="1" si="11"/>
        <v>504000</v>
      </c>
      <c r="AG24" s="80">
        <f t="shared" ca="1" si="11"/>
        <v>504000</v>
      </c>
      <c r="AH24" s="80">
        <f t="shared" ca="1" si="11"/>
        <v>504000</v>
      </c>
      <c r="AI24" s="80">
        <f t="shared" ca="1" si="11"/>
        <v>504000</v>
      </c>
      <c r="AJ24" s="80">
        <f t="shared" ca="1" si="11"/>
        <v>504000</v>
      </c>
      <c r="AK24" s="80">
        <f t="shared" ca="1" si="11"/>
        <v>504000</v>
      </c>
      <c r="AL24" s="80">
        <f t="shared" ca="1" si="11"/>
        <v>504000</v>
      </c>
      <c r="AM24" s="80">
        <f t="shared" ca="1" si="11"/>
        <v>504000</v>
      </c>
      <c r="AN24" s="80">
        <f t="shared" ca="1" si="11"/>
        <v>504000</v>
      </c>
      <c r="AO24" s="80">
        <f t="shared" ca="1" si="11"/>
        <v>504000</v>
      </c>
      <c r="AP24" s="80">
        <f t="shared" ca="1" si="11"/>
        <v>504000</v>
      </c>
      <c r="AQ24" s="80">
        <f t="shared" ca="1" si="11"/>
        <v>504000</v>
      </c>
      <c r="AR24" s="80">
        <f t="shared" ca="1" si="11"/>
        <v>504000</v>
      </c>
      <c r="AS24" s="80">
        <f t="shared" ca="1" si="11"/>
        <v>504000</v>
      </c>
      <c r="AT24" s="80">
        <f t="shared" ca="1" si="11"/>
        <v>504000</v>
      </c>
      <c r="AU24" s="80">
        <f t="shared" ca="1" si="11"/>
        <v>504000</v>
      </c>
      <c r="AV24" s="80">
        <f t="shared" ca="1" si="11"/>
        <v>504000</v>
      </c>
      <c r="AW24" s="80">
        <f t="shared" ca="1" si="11"/>
        <v>504000</v>
      </c>
      <c r="AX24" s="80">
        <f t="shared" ca="1" si="11"/>
        <v>504000</v>
      </c>
      <c r="AY24" s="80">
        <f t="shared" ca="1" si="11"/>
        <v>504000</v>
      </c>
      <c r="AZ24" s="80">
        <f t="shared" ca="1" si="11"/>
        <v>504000</v>
      </c>
    </row>
    <row r="25" spans="1:52" hidden="1" outlineLevel="1">
      <c r="A25" s="79" t="s">
        <v>112</v>
      </c>
      <c r="B25" s="174"/>
      <c r="C25" s="80"/>
      <c r="D25" s="80"/>
      <c r="E25" s="80"/>
      <c r="F25" s="80"/>
      <c r="G25" s="80"/>
      <c r="H25" s="80"/>
      <c r="I25" s="80"/>
      <c r="J25" s="80">
        <f t="shared" ref="J25:AZ25" ca="1" si="12">$J$7*C$5*$C$2</f>
        <v>1120000</v>
      </c>
      <c r="K25" s="80">
        <f t="shared" ca="1" si="12"/>
        <v>1255584.9782003958</v>
      </c>
      <c r="L25" s="80">
        <f t="shared" ca="1" si="12"/>
        <v>1396823.4947923587</v>
      </c>
      <c r="M25" s="80">
        <f t="shared" ca="1" si="12"/>
        <v>1538931.2739066789</v>
      </c>
      <c r="N25" s="80">
        <f t="shared" ca="1" si="12"/>
        <v>1605305.8047847031</v>
      </c>
      <c r="O25" s="80">
        <f t="shared" ca="1" si="12"/>
        <v>1653648.3861811485</v>
      </c>
      <c r="P25" s="80">
        <f t="shared" ca="1" si="12"/>
        <v>1682306.9175729833</v>
      </c>
      <c r="Q25" s="80">
        <f t="shared" ca="1" si="12"/>
        <v>1692613.5001569968</v>
      </c>
      <c r="R25" s="80">
        <f t="shared" ca="1" si="12"/>
        <v>1688253.7088911121</v>
      </c>
      <c r="S25" s="80">
        <f t="shared" ca="1" si="12"/>
        <v>1669701.3181116453</v>
      </c>
      <c r="T25" s="80">
        <f t="shared" ca="1" si="12"/>
        <v>1638841.517741563</v>
      </c>
      <c r="U25" s="80">
        <f t="shared" ca="1" si="12"/>
        <v>1596662.4134283185</v>
      </c>
      <c r="V25" s="80">
        <f t="shared" ca="1" si="12"/>
        <v>1544954.0958536319</v>
      </c>
      <c r="W25" s="80">
        <f t="shared" ca="1" si="12"/>
        <v>1485905.7302007112</v>
      </c>
      <c r="X25" s="80">
        <f t="shared" ca="1" si="12"/>
        <v>1417955.2017866299</v>
      </c>
      <c r="Y25" s="80">
        <f t="shared" ca="1" si="12"/>
        <v>1341509.3030824172</v>
      </c>
      <c r="Z25" s="80">
        <f t="shared" ca="1" si="12"/>
        <v>1256491.8939610729</v>
      </c>
      <c r="AA25" s="80">
        <f t="shared" ca="1" si="12"/>
        <v>1161431.2884370608</v>
      </c>
      <c r="AB25" s="80">
        <f t="shared" ca="1" si="12"/>
        <v>1057265.2498931387</v>
      </c>
      <c r="AC25" s="80">
        <f t="shared" ca="1" si="12"/>
        <v>941801.45257934229</v>
      </c>
      <c r="AD25" s="80">
        <f t="shared" ca="1" si="12"/>
        <v>815978.63200411631</v>
      </c>
      <c r="AE25" s="80">
        <f t="shared" ca="1" si="12"/>
        <v>678071.55395599024</v>
      </c>
      <c r="AF25" s="80">
        <f t="shared" ca="1" si="12"/>
        <v>527803.94541873538</v>
      </c>
      <c r="AG25" s="80">
        <f t="shared" ca="1" si="12"/>
        <v>448000</v>
      </c>
      <c r="AH25" s="80">
        <f t="shared" ca="1" si="12"/>
        <v>448000</v>
      </c>
      <c r="AI25" s="80">
        <f t="shared" ca="1" si="12"/>
        <v>448000</v>
      </c>
      <c r="AJ25" s="80">
        <f t="shared" ca="1" si="12"/>
        <v>448000</v>
      </c>
      <c r="AK25" s="80">
        <f t="shared" ca="1" si="12"/>
        <v>448000</v>
      </c>
      <c r="AL25" s="80">
        <f t="shared" ca="1" si="12"/>
        <v>448000</v>
      </c>
      <c r="AM25" s="80">
        <f t="shared" ca="1" si="12"/>
        <v>448000</v>
      </c>
      <c r="AN25" s="80">
        <f t="shared" ca="1" si="12"/>
        <v>448000</v>
      </c>
      <c r="AO25" s="80">
        <f t="shared" ca="1" si="12"/>
        <v>448000</v>
      </c>
      <c r="AP25" s="80">
        <f t="shared" ca="1" si="12"/>
        <v>448000</v>
      </c>
      <c r="AQ25" s="80">
        <f t="shared" ca="1" si="12"/>
        <v>448000</v>
      </c>
      <c r="AR25" s="80">
        <f t="shared" ca="1" si="12"/>
        <v>448000</v>
      </c>
      <c r="AS25" s="80">
        <f t="shared" ca="1" si="12"/>
        <v>448000</v>
      </c>
      <c r="AT25" s="80">
        <f t="shared" ca="1" si="12"/>
        <v>448000</v>
      </c>
      <c r="AU25" s="80">
        <f t="shared" ca="1" si="12"/>
        <v>448000</v>
      </c>
      <c r="AV25" s="80">
        <f t="shared" ca="1" si="12"/>
        <v>448000</v>
      </c>
      <c r="AW25" s="80">
        <f t="shared" ca="1" si="12"/>
        <v>448000</v>
      </c>
      <c r="AX25" s="80">
        <f t="shared" ca="1" si="12"/>
        <v>448000</v>
      </c>
      <c r="AY25" s="80">
        <f t="shared" ca="1" si="12"/>
        <v>448000</v>
      </c>
      <c r="AZ25" s="80">
        <f t="shared" ca="1" si="12"/>
        <v>448000</v>
      </c>
    </row>
    <row r="26" spans="1:52" hidden="1" outlineLevel="1">
      <c r="A26" s="87" t="s">
        <v>113</v>
      </c>
      <c r="C26" s="80"/>
      <c r="D26" s="80"/>
      <c r="E26" s="80"/>
      <c r="F26" s="80"/>
      <c r="G26" s="80"/>
      <c r="H26" s="80"/>
      <c r="I26" s="80"/>
      <c r="J26" s="80"/>
      <c r="K26" s="80">
        <f t="shared" ref="K26:AZ26" ca="1" si="13">$K$7*C$5*$C$2</f>
        <v>420000</v>
      </c>
      <c r="L26" s="80">
        <f t="shared" ca="1" si="13"/>
        <v>470844.36682514841</v>
      </c>
      <c r="M26" s="80">
        <f t="shared" ca="1" si="13"/>
        <v>523808.81054713449</v>
      </c>
      <c r="N26" s="80">
        <f t="shared" ca="1" si="13"/>
        <v>577099.22771500458</v>
      </c>
      <c r="O26" s="80">
        <f t="shared" ca="1" si="13"/>
        <v>601989.67679426377</v>
      </c>
      <c r="P26" s="80">
        <f t="shared" ca="1" si="13"/>
        <v>620118.14481793065</v>
      </c>
      <c r="Q26" s="80">
        <f t="shared" ca="1" si="13"/>
        <v>630865.09408986871</v>
      </c>
      <c r="R26" s="80">
        <f t="shared" ca="1" si="13"/>
        <v>634730.06255887379</v>
      </c>
      <c r="S26" s="80">
        <f t="shared" ca="1" si="13"/>
        <v>633095.14083416702</v>
      </c>
      <c r="T26" s="80">
        <f t="shared" ca="1" si="13"/>
        <v>626137.99429186701</v>
      </c>
      <c r="U26" s="80">
        <f t="shared" ca="1" si="13"/>
        <v>614565.56915308617</v>
      </c>
      <c r="V26" s="80">
        <f t="shared" ca="1" si="13"/>
        <v>598748.40503561939</v>
      </c>
      <c r="W26" s="80">
        <f t="shared" ca="1" si="13"/>
        <v>579357.785945112</v>
      </c>
      <c r="X26" s="80">
        <f t="shared" ca="1" si="13"/>
        <v>557214.64882526675</v>
      </c>
      <c r="Y26" s="80">
        <f t="shared" ca="1" si="13"/>
        <v>531733.2006699862</v>
      </c>
      <c r="Z26" s="80">
        <f t="shared" ca="1" si="13"/>
        <v>503065.98865590646</v>
      </c>
      <c r="AA26" s="80">
        <f t="shared" ca="1" si="13"/>
        <v>471184.4602354024</v>
      </c>
      <c r="AB26" s="80">
        <f t="shared" ca="1" si="13"/>
        <v>435536.7331638977</v>
      </c>
      <c r="AC26" s="80">
        <f t="shared" ca="1" si="13"/>
        <v>396474.46870992699</v>
      </c>
      <c r="AD26" s="80">
        <f t="shared" ca="1" si="13"/>
        <v>353175.5447172533</v>
      </c>
      <c r="AE26" s="80">
        <f t="shared" ca="1" si="13"/>
        <v>305991.98700154363</v>
      </c>
      <c r="AF26" s="80">
        <f t="shared" ca="1" si="13"/>
        <v>254276.83273349635</v>
      </c>
      <c r="AG26" s="80">
        <f t="shared" ca="1" si="13"/>
        <v>197926.47953202575</v>
      </c>
      <c r="AH26" s="80">
        <f t="shared" ca="1" si="13"/>
        <v>168000</v>
      </c>
      <c r="AI26" s="80">
        <f t="shared" ca="1" si="13"/>
        <v>168000</v>
      </c>
      <c r="AJ26" s="80">
        <f t="shared" ca="1" si="13"/>
        <v>168000</v>
      </c>
      <c r="AK26" s="80">
        <f t="shared" ca="1" si="13"/>
        <v>168000</v>
      </c>
      <c r="AL26" s="80">
        <f t="shared" ca="1" si="13"/>
        <v>168000</v>
      </c>
      <c r="AM26" s="80">
        <f t="shared" ca="1" si="13"/>
        <v>168000</v>
      </c>
      <c r="AN26" s="80">
        <f t="shared" ca="1" si="13"/>
        <v>168000</v>
      </c>
      <c r="AO26" s="80">
        <f t="shared" ca="1" si="13"/>
        <v>168000</v>
      </c>
      <c r="AP26" s="80">
        <f t="shared" ca="1" si="13"/>
        <v>168000</v>
      </c>
      <c r="AQ26" s="80">
        <f t="shared" ca="1" si="13"/>
        <v>168000</v>
      </c>
      <c r="AR26" s="80">
        <f t="shared" ca="1" si="13"/>
        <v>168000</v>
      </c>
      <c r="AS26" s="80">
        <f t="shared" ca="1" si="13"/>
        <v>168000</v>
      </c>
      <c r="AT26" s="80">
        <f t="shared" ca="1" si="13"/>
        <v>168000</v>
      </c>
      <c r="AU26" s="80">
        <f t="shared" ca="1" si="13"/>
        <v>168000</v>
      </c>
      <c r="AV26" s="80">
        <f t="shared" ca="1" si="13"/>
        <v>168000</v>
      </c>
      <c r="AW26" s="80">
        <f t="shared" ca="1" si="13"/>
        <v>168000</v>
      </c>
      <c r="AX26" s="80">
        <f t="shared" ca="1" si="13"/>
        <v>168000</v>
      </c>
      <c r="AY26" s="80">
        <f t="shared" ca="1" si="13"/>
        <v>168000</v>
      </c>
      <c r="AZ26" s="80">
        <f t="shared" ca="1" si="13"/>
        <v>168000</v>
      </c>
    </row>
    <row r="27" spans="1:52" hidden="1" outlineLevel="1">
      <c r="A27" s="79" t="s">
        <v>114</v>
      </c>
      <c r="B27" s="174"/>
      <c r="C27" s="80"/>
      <c r="D27" s="80"/>
      <c r="E27" s="80"/>
      <c r="F27" s="80"/>
      <c r="G27" s="80"/>
      <c r="H27" s="80"/>
      <c r="I27" s="80"/>
      <c r="J27" s="80"/>
      <c r="K27" s="80"/>
      <c r="L27" s="80">
        <f t="shared" ref="L27:AZ27" ca="1" si="14">$L$7*C$5*$C$2</f>
        <v>0</v>
      </c>
      <c r="M27" s="80">
        <f t="shared" ca="1" si="14"/>
        <v>0</v>
      </c>
      <c r="N27" s="80">
        <f t="shared" ca="1" si="14"/>
        <v>0</v>
      </c>
      <c r="O27" s="80">
        <f t="shared" ca="1" si="14"/>
        <v>0</v>
      </c>
      <c r="P27" s="80">
        <f t="shared" ca="1" si="14"/>
        <v>0</v>
      </c>
      <c r="Q27" s="80">
        <f t="shared" ca="1" si="14"/>
        <v>0</v>
      </c>
      <c r="R27" s="80">
        <f t="shared" ca="1" si="14"/>
        <v>0</v>
      </c>
      <c r="S27" s="80">
        <f t="shared" ca="1" si="14"/>
        <v>0</v>
      </c>
      <c r="T27" s="80">
        <f t="shared" ca="1" si="14"/>
        <v>0</v>
      </c>
      <c r="U27" s="80">
        <f t="shared" ca="1" si="14"/>
        <v>0</v>
      </c>
      <c r="V27" s="80">
        <f t="shared" ca="1" si="14"/>
        <v>0</v>
      </c>
      <c r="W27" s="80">
        <f t="shared" ca="1" si="14"/>
        <v>0</v>
      </c>
      <c r="X27" s="80">
        <f t="shared" ca="1" si="14"/>
        <v>0</v>
      </c>
      <c r="Y27" s="80">
        <f t="shared" ca="1" si="14"/>
        <v>0</v>
      </c>
      <c r="Z27" s="80">
        <f t="shared" ca="1" si="14"/>
        <v>0</v>
      </c>
      <c r="AA27" s="80">
        <f t="shared" ca="1" si="14"/>
        <v>0</v>
      </c>
      <c r="AB27" s="80">
        <f t="shared" ca="1" si="14"/>
        <v>0</v>
      </c>
      <c r="AC27" s="80">
        <f t="shared" ca="1" si="14"/>
        <v>0</v>
      </c>
      <c r="AD27" s="80">
        <f t="shared" ca="1" si="14"/>
        <v>0</v>
      </c>
      <c r="AE27" s="80">
        <f t="shared" ca="1" si="14"/>
        <v>0</v>
      </c>
      <c r="AF27" s="80">
        <f t="shared" ca="1" si="14"/>
        <v>0</v>
      </c>
      <c r="AG27" s="80">
        <f t="shared" ca="1" si="14"/>
        <v>0</v>
      </c>
      <c r="AH27" s="80">
        <f t="shared" ca="1" si="14"/>
        <v>0</v>
      </c>
      <c r="AI27" s="80">
        <f t="shared" ca="1" si="14"/>
        <v>0</v>
      </c>
      <c r="AJ27" s="80">
        <f t="shared" ca="1" si="14"/>
        <v>0</v>
      </c>
      <c r="AK27" s="80">
        <f t="shared" ca="1" si="14"/>
        <v>0</v>
      </c>
      <c r="AL27" s="80">
        <f t="shared" ca="1" si="14"/>
        <v>0</v>
      </c>
      <c r="AM27" s="80">
        <f t="shared" ca="1" si="14"/>
        <v>0</v>
      </c>
      <c r="AN27" s="80">
        <f t="shared" ca="1" si="14"/>
        <v>0</v>
      </c>
      <c r="AO27" s="80">
        <f t="shared" ca="1" si="14"/>
        <v>0</v>
      </c>
      <c r="AP27" s="80">
        <f t="shared" ca="1" si="14"/>
        <v>0</v>
      </c>
      <c r="AQ27" s="80">
        <f t="shared" ca="1" si="14"/>
        <v>0</v>
      </c>
      <c r="AR27" s="80">
        <f t="shared" ca="1" si="14"/>
        <v>0</v>
      </c>
      <c r="AS27" s="80">
        <f t="shared" ca="1" si="14"/>
        <v>0</v>
      </c>
      <c r="AT27" s="80">
        <f t="shared" ca="1" si="14"/>
        <v>0</v>
      </c>
      <c r="AU27" s="80">
        <f t="shared" ca="1" si="14"/>
        <v>0</v>
      </c>
      <c r="AV27" s="80">
        <f t="shared" ca="1" si="14"/>
        <v>0</v>
      </c>
      <c r="AW27" s="80">
        <f t="shared" ca="1" si="14"/>
        <v>0</v>
      </c>
      <c r="AX27" s="80">
        <f t="shared" ca="1" si="14"/>
        <v>0</v>
      </c>
      <c r="AY27" s="80">
        <f t="shared" ca="1" si="14"/>
        <v>0</v>
      </c>
      <c r="AZ27" s="80">
        <f t="shared" ca="1" si="14"/>
        <v>0</v>
      </c>
    </row>
    <row r="28" spans="1:52" hidden="1" outlineLevel="1">
      <c r="A28" s="79"/>
      <c r="B28" s="174"/>
      <c r="C28" s="80"/>
      <c r="D28" s="80"/>
      <c r="E28" s="80"/>
      <c r="F28" s="80"/>
      <c r="G28" s="80"/>
      <c r="H28" s="80"/>
      <c r="I28" s="80"/>
      <c r="J28" s="80"/>
      <c r="K28" s="80"/>
      <c r="L28" s="80"/>
      <c r="M28" s="80"/>
      <c r="N28" s="80"/>
      <c r="O28" s="80"/>
      <c r="P28" s="80"/>
      <c r="Q28" s="80"/>
      <c r="R28" s="80"/>
      <c r="S28" s="80"/>
      <c r="T28" s="80"/>
      <c r="U28" s="80"/>
      <c r="V28" s="80"/>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row>
    <row r="29" spans="1:52" hidden="1" outlineLevel="1">
      <c r="A29" s="11" t="s">
        <v>116</v>
      </c>
      <c r="C29" s="80"/>
      <c r="D29" s="80"/>
      <c r="E29" s="80"/>
      <c r="F29" s="80"/>
      <c r="G29" s="80"/>
      <c r="H29" s="80"/>
      <c r="I29" s="80"/>
      <c r="J29" s="80"/>
      <c r="K29" s="80"/>
      <c r="L29" s="80"/>
      <c r="M29" s="80"/>
      <c r="N29" s="80"/>
      <c r="O29" s="80"/>
      <c r="P29" s="80"/>
      <c r="Q29" s="80"/>
      <c r="R29" s="80"/>
      <c r="S29" s="80"/>
      <c r="T29" s="80"/>
      <c r="U29" s="80"/>
      <c r="V29" s="80"/>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row>
    <row r="30" spans="1:52" hidden="1" outlineLevel="1">
      <c r="A30" s="87" t="s">
        <v>105</v>
      </c>
      <c r="C30" s="80">
        <f t="shared" ref="C30:AH30" ca="1" si="15">$C$8*C$5*$C$3</f>
        <v>1152000</v>
      </c>
      <c r="D30" s="80">
        <f t="shared" ca="1" si="15"/>
        <v>1291458.8347204071</v>
      </c>
      <c r="E30" s="80">
        <f t="shared" ca="1" si="15"/>
        <v>1436732.7375007118</v>
      </c>
      <c r="F30" s="80">
        <f t="shared" ca="1" si="15"/>
        <v>1582900.738875441</v>
      </c>
      <c r="G30" s="80">
        <f t="shared" ca="1" si="15"/>
        <v>1651171.6849214088</v>
      </c>
      <c r="H30" s="80">
        <f t="shared" ca="1" si="15"/>
        <v>1700895.4829291811</v>
      </c>
      <c r="I30" s="80">
        <f t="shared" ca="1" si="15"/>
        <v>1730372.8295036396</v>
      </c>
      <c r="J30" s="80">
        <f t="shared" ca="1" si="15"/>
        <v>1740973.885875768</v>
      </c>
      <c r="K30" s="80">
        <f t="shared" ca="1" si="15"/>
        <v>1736489.5291451437</v>
      </c>
      <c r="L30" s="80">
        <f t="shared" ca="1" si="15"/>
        <v>1717407.0700576925</v>
      </c>
      <c r="M30" s="80">
        <f t="shared" ca="1" si="15"/>
        <v>1685665.5611056075</v>
      </c>
      <c r="N30" s="80">
        <f t="shared" ca="1" si="15"/>
        <v>1642281.3395262703</v>
      </c>
      <c r="O30" s="80">
        <f t="shared" ca="1" si="15"/>
        <v>1589095.6414494498</v>
      </c>
      <c r="P30" s="80">
        <f t="shared" ca="1" si="15"/>
        <v>1528360.1796350172</v>
      </c>
      <c r="Q30" s="80">
        <f t="shared" ca="1" si="15"/>
        <v>1458468.2075519622</v>
      </c>
      <c r="R30" s="80">
        <f t="shared" ca="1" si="15"/>
        <v>1379838.1403133434</v>
      </c>
      <c r="S30" s="80">
        <f t="shared" ca="1" si="15"/>
        <v>1292391.6623599608</v>
      </c>
      <c r="T30" s="80">
        <f t="shared" ca="1" si="15"/>
        <v>1194615.0395352624</v>
      </c>
      <c r="U30" s="80">
        <f t="shared" ca="1" si="15"/>
        <v>1087472.8284615141</v>
      </c>
      <c r="V30" s="80">
        <f t="shared" ca="1" si="15"/>
        <v>968710.06551018055</v>
      </c>
      <c r="W30" s="80">
        <f t="shared" ca="1" si="15"/>
        <v>839292.30720423395</v>
      </c>
      <c r="X30" s="80">
        <f t="shared" ca="1" si="15"/>
        <v>697445.02692616149</v>
      </c>
      <c r="Y30" s="80">
        <f t="shared" ca="1" si="15"/>
        <v>542884.05814498488</v>
      </c>
      <c r="Z30" s="80">
        <f t="shared" ca="1" si="15"/>
        <v>460800</v>
      </c>
      <c r="AA30" s="80">
        <f t="shared" ca="1" si="15"/>
        <v>460800</v>
      </c>
      <c r="AB30" s="80">
        <f t="shared" ca="1" si="15"/>
        <v>460800</v>
      </c>
      <c r="AC30" s="80">
        <f t="shared" ca="1" si="15"/>
        <v>460800</v>
      </c>
      <c r="AD30" s="80">
        <f t="shared" ca="1" si="15"/>
        <v>460800</v>
      </c>
      <c r="AE30" s="80">
        <f t="shared" ca="1" si="15"/>
        <v>460800</v>
      </c>
      <c r="AF30" s="80">
        <f t="shared" ca="1" si="15"/>
        <v>460800</v>
      </c>
      <c r="AG30" s="80">
        <f t="shared" ca="1" si="15"/>
        <v>460800</v>
      </c>
      <c r="AH30" s="80">
        <f t="shared" ca="1" si="15"/>
        <v>460800</v>
      </c>
      <c r="AI30" s="80">
        <f t="shared" ref="AI30:AZ30" ca="1" si="16">$C$8*AI$5*$C$3</f>
        <v>460800</v>
      </c>
      <c r="AJ30" s="80">
        <f t="shared" ca="1" si="16"/>
        <v>460800</v>
      </c>
      <c r="AK30" s="80">
        <f t="shared" ca="1" si="16"/>
        <v>460800</v>
      </c>
      <c r="AL30" s="80">
        <f t="shared" ca="1" si="16"/>
        <v>460800</v>
      </c>
      <c r="AM30" s="80">
        <f t="shared" ca="1" si="16"/>
        <v>460800</v>
      </c>
      <c r="AN30" s="80">
        <f t="shared" ca="1" si="16"/>
        <v>460800</v>
      </c>
      <c r="AO30" s="80">
        <f t="shared" ca="1" si="16"/>
        <v>460800</v>
      </c>
      <c r="AP30" s="80">
        <f t="shared" ca="1" si="16"/>
        <v>460800</v>
      </c>
      <c r="AQ30" s="80">
        <f t="shared" ca="1" si="16"/>
        <v>460800</v>
      </c>
      <c r="AR30" s="80">
        <f t="shared" ca="1" si="16"/>
        <v>460800</v>
      </c>
      <c r="AS30" s="80">
        <f t="shared" ca="1" si="16"/>
        <v>460800</v>
      </c>
      <c r="AT30" s="80">
        <f t="shared" ca="1" si="16"/>
        <v>460800</v>
      </c>
      <c r="AU30" s="80">
        <f t="shared" ca="1" si="16"/>
        <v>460800</v>
      </c>
      <c r="AV30" s="80">
        <f t="shared" ca="1" si="16"/>
        <v>460800</v>
      </c>
      <c r="AW30" s="80">
        <f t="shared" ca="1" si="16"/>
        <v>460800</v>
      </c>
      <c r="AX30" s="80">
        <f t="shared" ca="1" si="16"/>
        <v>460800</v>
      </c>
      <c r="AY30" s="80">
        <f t="shared" ca="1" si="16"/>
        <v>460800</v>
      </c>
      <c r="AZ30" s="80">
        <f t="shared" ca="1" si="16"/>
        <v>460800</v>
      </c>
    </row>
    <row r="31" spans="1:52" hidden="1" outlineLevel="1">
      <c r="A31" s="11" t="s">
        <v>106</v>
      </c>
      <c r="C31" s="214"/>
      <c r="D31" s="80">
        <f t="shared" ref="D31:AI31" ca="1" si="17">$D$8*C$5*$C$3</f>
        <v>2736000</v>
      </c>
      <c r="E31" s="80">
        <f t="shared" ca="1" si="17"/>
        <v>3067214.7324609668</v>
      </c>
      <c r="F31" s="80">
        <f t="shared" ca="1" si="17"/>
        <v>3412240.2515641907</v>
      </c>
      <c r="G31" s="80">
        <f t="shared" ca="1" si="17"/>
        <v>3759389.254829173</v>
      </c>
      <c r="H31" s="80">
        <f t="shared" ca="1" si="17"/>
        <v>3921532.7516883463</v>
      </c>
      <c r="I31" s="80">
        <f t="shared" ca="1" si="17"/>
        <v>4039626.7719568056</v>
      </c>
      <c r="J31" s="80">
        <f t="shared" ca="1" si="17"/>
        <v>4109635.4700711444</v>
      </c>
      <c r="K31" s="80">
        <f t="shared" ca="1" si="17"/>
        <v>4134812.978954949</v>
      </c>
      <c r="L31" s="80">
        <f t="shared" ca="1" si="17"/>
        <v>4124162.6317197168</v>
      </c>
      <c r="M31" s="80">
        <f t="shared" ca="1" si="17"/>
        <v>4078841.7913870192</v>
      </c>
      <c r="N31" s="80">
        <f t="shared" ca="1" si="17"/>
        <v>4003455.7076258184</v>
      </c>
      <c r="O31" s="80">
        <f t="shared" ca="1" si="17"/>
        <v>3900418.1813748921</v>
      </c>
      <c r="P31" s="80">
        <f t="shared" ca="1" si="17"/>
        <v>3774102.1484424439</v>
      </c>
      <c r="Q31" s="80">
        <f t="shared" ca="1" si="17"/>
        <v>3629855.4266331661</v>
      </c>
      <c r="R31" s="80">
        <f t="shared" ca="1" si="17"/>
        <v>3463861.9929359104</v>
      </c>
      <c r="S31" s="80">
        <f t="shared" ca="1" si="17"/>
        <v>3277115.5832441906</v>
      </c>
      <c r="T31" s="80">
        <f t="shared" ca="1" si="17"/>
        <v>3069430.1981049073</v>
      </c>
      <c r="U31" s="80">
        <f t="shared" ca="1" si="17"/>
        <v>2837210.7188962484</v>
      </c>
      <c r="V31" s="80">
        <f t="shared" ca="1" si="17"/>
        <v>2582747.967596096</v>
      </c>
      <c r="W31" s="80">
        <f t="shared" ca="1" si="17"/>
        <v>2300686.405586679</v>
      </c>
      <c r="X31" s="80">
        <f t="shared" ca="1" si="17"/>
        <v>1993319.2296100559</v>
      </c>
      <c r="Y31" s="80">
        <f t="shared" ca="1" si="17"/>
        <v>1656431.9389496332</v>
      </c>
      <c r="Z31" s="80">
        <f t="shared" ca="1" si="17"/>
        <v>1289349.6380943393</v>
      </c>
      <c r="AA31" s="80">
        <f t="shared" ca="1" si="17"/>
        <v>1094400</v>
      </c>
      <c r="AB31" s="80">
        <f t="shared" ca="1" si="17"/>
        <v>1094400</v>
      </c>
      <c r="AC31" s="80">
        <f t="shared" ca="1" si="17"/>
        <v>1094400</v>
      </c>
      <c r="AD31" s="80">
        <f t="shared" ca="1" si="17"/>
        <v>1094400</v>
      </c>
      <c r="AE31" s="80">
        <f t="shared" ca="1" si="17"/>
        <v>1094400</v>
      </c>
      <c r="AF31" s="80">
        <f t="shared" ca="1" si="17"/>
        <v>1094400</v>
      </c>
      <c r="AG31" s="80">
        <f t="shared" ca="1" si="17"/>
        <v>1094400</v>
      </c>
      <c r="AH31" s="80">
        <f t="shared" ca="1" si="17"/>
        <v>1094400</v>
      </c>
      <c r="AI31" s="80">
        <f t="shared" ca="1" si="17"/>
        <v>1094400</v>
      </c>
      <c r="AJ31" s="80">
        <f t="shared" ref="AJ31:AZ31" ca="1" si="18">$D$8*AI$5*$C$3</f>
        <v>1094400</v>
      </c>
      <c r="AK31" s="80">
        <f t="shared" ca="1" si="18"/>
        <v>1094400</v>
      </c>
      <c r="AL31" s="80">
        <f t="shared" ca="1" si="18"/>
        <v>1094400</v>
      </c>
      <c r="AM31" s="80">
        <f t="shared" ca="1" si="18"/>
        <v>1094400</v>
      </c>
      <c r="AN31" s="80">
        <f t="shared" ca="1" si="18"/>
        <v>1094400</v>
      </c>
      <c r="AO31" s="80">
        <f t="shared" ca="1" si="18"/>
        <v>1094400</v>
      </c>
      <c r="AP31" s="80">
        <f t="shared" ca="1" si="18"/>
        <v>1094400</v>
      </c>
      <c r="AQ31" s="80">
        <f t="shared" ca="1" si="18"/>
        <v>1094400</v>
      </c>
      <c r="AR31" s="80">
        <f t="shared" ca="1" si="18"/>
        <v>1094400</v>
      </c>
      <c r="AS31" s="80">
        <f t="shared" ca="1" si="18"/>
        <v>1094400</v>
      </c>
      <c r="AT31" s="80">
        <f t="shared" ca="1" si="18"/>
        <v>1094400</v>
      </c>
      <c r="AU31" s="80">
        <f t="shared" ca="1" si="18"/>
        <v>1094400</v>
      </c>
      <c r="AV31" s="80">
        <f t="shared" ca="1" si="18"/>
        <v>1094400</v>
      </c>
      <c r="AW31" s="80">
        <f t="shared" ca="1" si="18"/>
        <v>1094400</v>
      </c>
      <c r="AX31" s="80">
        <f t="shared" ca="1" si="18"/>
        <v>1094400</v>
      </c>
      <c r="AY31" s="80">
        <f t="shared" ca="1" si="18"/>
        <v>1094400</v>
      </c>
      <c r="AZ31" s="80">
        <f t="shared" ca="1" si="18"/>
        <v>1094400</v>
      </c>
    </row>
    <row r="32" spans="1:52" hidden="1" outlineLevel="1">
      <c r="A32" s="87" t="s">
        <v>107</v>
      </c>
      <c r="C32" s="214"/>
      <c r="D32" s="80"/>
      <c r="E32" s="80">
        <f t="shared" ref="E32:AZ32" ca="1" si="19">$E$8*C$5*$C$3</f>
        <v>3996000</v>
      </c>
      <c r="F32" s="80">
        <f t="shared" ca="1" si="19"/>
        <v>4479747.8329364117</v>
      </c>
      <c r="G32" s="80">
        <f t="shared" ca="1" si="19"/>
        <v>4983666.6832055934</v>
      </c>
      <c r="H32" s="80">
        <f t="shared" ca="1" si="19"/>
        <v>5490686.9379741866</v>
      </c>
      <c r="I32" s="80">
        <f t="shared" ca="1" si="19"/>
        <v>5727501.7820711369</v>
      </c>
      <c r="J32" s="80">
        <f t="shared" ca="1" si="19"/>
        <v>5899981.2064105971</v>
      </c>
      <c r="K32" s="80">
        <f t="shared" ca="1" si="19"/>
        <v>6002230.7523407508</v>
      </c>
      <c r="L32" s="80">
        <f t="shared" ca="1" si="19"/>
        <v>6039003.1666315701</v>
      </c>
      <c r="M32" s="80">
        <f t="shared" ca="1" si="19"/>
        <v>6023448.0542222168</v>
      </c>
      <c r="N32" s="80">
        <f t="shared" ca="1" si="19"/>
        <v>5957255.7742626201</v>
      </c>
      <c r="O32" s="80">
        <f t="shared" ca="1" si="19"/>
        <v>5847152.4150850764</v>
      </c>
      <c r="P32" s="80">
        <f t="shared" ca="1" si="19"/>
        <v>5696663.3964817505</v>
      </c>
      <c r="Q32" s="80">
        <f t="shared" ca="1" si="19"/>
        <v>5512175.5062777791</v>
      </c>
      <c r="R32" s="80">
        <f t="shared" ca="1" si="19"/>
        <v>5301499.3731089663</v>
      </c>
      <c r="S32" s="80">
        <f t="shared" ca="1" si="19"/>
        <v>5059061.5949458685</v>
      </c>
      <c r="T32" s="80">
        <f t="shared" ca="1" si="19"/>
        <v>4786313.54921191</v>
      </c>
      <c r="U32" s="80">
        <f t="shared" ca="1" si="19"/>
        <v>4482983.5788111137</v>
      </c>
      <c r="V32" s="80">
        <f t="shared" ca="1" si="19"/>
        <v>4143820.9183879411</v>
      </c>
      <c r="W32" s="80">
        <f t="shared" ca="1" si="19"/>
        <v>3772171.3737258767</v>
      </c>
      <c r="X32" s="80">
        <f t="shared" ca="1" si="19"/>
        <v>3360213.039738439</v>
      </c>
      <c r="Y32" s="80">
        <f t="shared" ca="1" si="19"/>
        <v>2911295.1906146868</v>
      </c>
      <c r="Z32" s="80">
        <f t="shared" ca="1" si="19"/>
        <v>2419262.4371501226</v>
      </c>
      <c r="AA32" s="80">
        <f t="shared" ca="1" si="19"/>
        <v>1883129.0766904163</v>
      </c>
      <c r="AB32" s="80">
        <f t="shared" ca="1" si="19"/>
        <v>1598400</v>
      </c>
      <c r="AC32" s="80">
        <f t="shared" ca="1" si="19"/>
        <v>1598400</v>
      </c>
      <c r="AD32" s="80">
        <f t="shared" ca="1" si="19"/>
        <v>1598400</v>
      </c>
      <c r="AE32" s="80">
        <f t="shared" ca="1" si="19"/>
        <v>1598400</v>
      </c>
      <c r="AF32" s="80">
        <f t="shared" ca="1" si="19"/>
        <v>1598400</v>
      </c>
      <c r="AG32" s="80">
        <f t="shared" ca="1" si="19"/>
        <v>1598400</v>
      </c>
      <c r="AH32" s="80">
        <f t="shared" ca="1" si="19"/>
        <v>1598400</v>
      </c>
      <c r="AI32" s="80">
        <f t="shared" ca="1" si="19"/>
        <v>1598400</v>
      </c>
      <c r="AJ32" s="80">
        <f t="shared" ca="1" si="19"/>
        <v>1598400</v>
      </c>
      <c r="AK32" s="80">
        <f t="shared" ca="1" si="19"/>
        <v>1598400</v>
      </c>
      <c r="AL32" s="80">
        <f t="shared" ca="1" si="19"/>
        <v>1598400</v>
      </c>
      <c r="AM32" s="80">
        <f t="shared" ca="1" si="19"/>
        <v>1598400</v>
      </c>
      <c r="AN32" s="80">
        <f t="shared" ca="1" si="19"/>
        <v>1598400</v>
      </c>
      <c r="AO32" s="80">
        <f t="shared" ca="1" si="19"/>
        <v>1598400</v>
      </c>
      <c r="AP32" s="80">
        <f t="shared" ca="1" si="19"/>
        <v>1598400</v>
      </c>
      <c r="AQ32" s="80">
        <f t="shared" ca="1" si="19"/>
        <v>1598400</v>
      </c>
      <c r="AR32" s="80">
        <f t="shared" ca="1" si="19"/>
        <v>1598400</v>
      </c>
      <c r="AS32" s="80">
        <f t="shared" ca="1" si="19"/>
        <v>1598400</v>
      </c>
      <c r="AT32" s="80">
        <f t="shared" ca="1" si="19"/>
        <v>1598400</v>
      </c>
      <c r="AU32" s="80">
        <f t="shared" ca="1" si="19"/>
        <v>1598400</v>
      </c>
      <c r="AV32" s="80">
        <f t="shared" ca="1" si="19"/>
        <v>1598400</v>
      </c>
      <c r="AW32" s="80">
        <f t="shared" ca="1" si="19"/>
        <v>1598400</v>
      </c>
      <c r="AX32" s="80">
        <f t="shared" ca="1" si="19"/>
        <v>1598400</v>
      </c>
      <c r="AY32" s="80">
        <f t="shared" ca="1" si="19"/>
        <v>1598400</v>
      </c>
      <c r="AZ32" s="80">
        <f t="shared" ca="1" si="19"/>
        <v>1598400</v>
      </c>
    </row>
    <row r="33" spans="1:52" hidden="1" outlineLevel="1">
      <c r="A33" s="11" t="s">
        <v>108</v>
      </c>
      <c r="C33" s="214"/>
      <c r="D33" s="80"/>
      <c r="E33" s="80"/>
      <c r="F33" s="80">
        <f t="shared" ref="F33:AZ33" ca="1" si="20">$F$8*C$5*$C$3</f>
        <v>4914000</v>
      </c>
      <c r="G33" s="80">
        <f t="shared" ca="1" si="20"/>
        <v>5508879.091854237</v>
      </c>
      <c r="H33" s="80">
        <f t="shared" ca="1" si="20"/>
        <v>6128563.0834014732</v>
      </c>
      <c r="I33" s="80">
        <f t="shared" ca="1" si="20"/>
        <v>6752060.9642655533</v>
      </c>
      <c r="J33" s="80">
        <f t="shared" ca="1" si="20"/>
        <v>7043279.2184928851</v>
      </c>
      <c r="K33" s="80">
        <f t="shared" ca="1" si="20"/>
        <v>7255382.2943697879</v>
      </c>
      <c r="L33" s="80">
        <f t="shared" ca="1" si="20"/>
        <v>7381121.6008514641</v>
      </c>
      <c r="M33" s="80">
        <f t="shared" ca="1" si="20"/>
        <v>7426341.7319388222</v>
      </c>
      <c r="N33" s="80">
        <f t="shared" ca="1" si="20"/>
        <v>7407213.1477597542</v>
      </c>
      <c r="O33" s="80">
        <f t="shared" ca="1" si="20"/>
        <v>7325814.5332148438</v>
      </c>
      <c r="P33" s="80">
        <f t="shared" ca="1" si="20"/>
        <v>7190417.1590911075</v>
      </c>
      <c r="Q33" s="80">
        <f t="shared" ca="1" si="20"/>
        <v>7005356.3389167469</v>
      </c>
      <c r="R33" s="80">
        <f t="shared" ca="1" si="20"/>
        <v>6778486.0955578089</v>
      </c>
      <c r="S33" s="80">
        <f t="shared" ca="1" si="20"/>
        <v>6519411.3912556199</v>
      </c>
      <c r="T33" s="80">
        <f t="shared" ca="1" si="20"/>
        <v>6221278.4478388391</v>
      </c>
      <c r="U33" s="80">
        <f t="shared" ca="1" si="20"/>
        <v>5885872.0672741057</v>
      </c>
      <c r="V33" s="80">
        <f t="shared" ca="1" si="20"/>
        <v>5512858.1847542077</v>
      </c>
      <c r="W33" s="80">
        <f t="shared" ca="1" si="20"/>
        <v>5095779.7780176038</v>
      </c>
      <c r="X33" s="80">
        <f t="shared" ca="1" si="20"/>
        <v>4638751.283906146</v>
      </c>
      <c r="Y33" s="80">
        <f t="shared" ca="1" si="20"/>
        <v>4132153.8731918642</v>
      </c>
      <c r="Z33" s="80">
        <f t="shared" ca="1" si="20"/>
        <v>3580106.2479180605</v>
      </c>
      <c r="AA33" s="80">
        <f t="shared" ca="1" si="20"/>
        <v>2975038.9429819072</v>
      </c>
      <c r="AB33" s="80">
        <f t="shared" ca="1" si="20"/>
        <v>2315739.8105247011</v>
      </c>
      <c r="AC33" s="80">
        <f t="shared" ca="1" si="20"/>
        <v>1965600</v>
      </c>
      <c r="AD33" s="80">
        <f t="shared" ca="1" si="20"/>
        <v>1965600</v>
      </c>
      <c r="AE33" s="80">
        <f t="shared" ca="1" si="20"/>
        <v>1965600</v>
      </c>
      <c r="AF33" s="80">
        <f t="shared" ca="1" si="20"/>
        <v>1965600</v>
      </c>
      <c r="AG33" s="80">
        <f t="shared" ca="1" si="20"/>
        <v>1965600</v>
      </c>
      <c r="AH33" s="80">
        <f t="shared" ca="1" si="20"/>
        <v>1965600</v>
      </c>
      <c r="AI33" s="80">
        <f t="shared" ca="1" si="20"/>
        <v>1965600</v>
      </c>
      <c r="AJ33" s="80">
        <f t="shared" ca="1" si="20"/>
        <v>1965600</v>
      </c>
      <c r="AK33" s="80">
        <f t="shared" ca="1" si="20"/>
        <v>1965600</v>
      </c>
      <c r="AL33" s="80">
        <f t="shared" ca="1" si="20"/>
        <v>1965600</v>
      </c>
      <c r="AM33" s="80">
        <f t="shared" ca="1" si="20"/>
        <v>1965600</v>
      </c>
      <c r="AN33" s="80">
        <f t="shared" ca="1" si="20"/>
        <v>1965600</v>
      </c>
      <c r="AO33" s="80">
        <f t="shared" ca="1" si="20"/>
        <v>1965600</v>
      </c>
      <c r="AP33" s="80">
        <f t="shared" ca="1" si="20"/>
        <v>1965600</v>
      </c>
      <c r="AQ33" s="80">
        <f t="shared" ca="1" si="20"/>
        <v>1965600</v>
      </c>
      <c r="AR33" s="80">
        <f t="shared" ca="1" si="20"/>
        <v>1965600</v>
      </c>
      <c r="AS33" s="80">
        <f t="shared" ca="1" si="20"/>
        <v>1965600</v>
      </c>
      <c r="AT33" s="80">
        <f t="shared" ca="1" si="20"/>
        <v>1965600</v>
      </c>
      <c r="AU33" s="80">
        <f t="shared" ca="1" si="20"/>
        <v>1965600</v>
      </c>
      <c r="AV33" s="80">
        <f t="shared" ca="1" si="20"/>
        <v>1965600</v>
      </c>
      <c r="AW33" s="80">
        <f t="shared" ca="1" si="20"/>
        <v>1965600</v>
      </c>
      <c r="AX33" s="80">
        <f t="shared" ca="1" si="20"/>
        <v>1965600</v>
      </c>
      <c r="AY33" s="80">
        <f t="shared" ca="1" si="20"/>
        <v>1965600</v>
      </c>
      <c r="AZ33" s="80">
        <f t="shared" ca="1" si="20"/>
        <v>1965600</v>
      </c>
    </row>
    <row r="34" spans="1:52" hidden="1" outlineLevel="1">
      <c r="A34" s="87" t="s">
        <v>109</v>
      </c>
      <c r="C34" s="214"/>
      <c r="D34" s="80"/>
      <c r="E34" s="80"/>
      <c r="F34" s="80"/>
      <c r="G34" s="80">
        <f t="shared" ref="G34:AZ34" ca="1" si="21">$G$8*C$5*$C$3</f>
        <v>5310000</v>
      </c>
      <c r="H34" s="80">
        <f t="shared" ca="1" si="21"/>
        <v>5952818.0662893765</v>
      </c>
      <c r="I34" s="80">
        <f t="shared" ca="1" si="21"/>
        <v>6622439.9619173435</v>
      </c>
      <c r="J34" s="80">
        <f t="shared" ca="1" si="21"/>
        <v>7296183.093253986</v>
      </c>
      <c r="K34" s="80">
        <f t="shared" ca="1" si="21"/>
        <v>7610869.4851846192</v>
      </c>
      <c r="L34" s="80">
        <f t="shared" ca="1" si="21"/>
        <v>7840065.1166266948</v>
      </c>
      <c r="M34" s="80">
        <f t="shared" ca="1" si="21"/>
        <v>7975937.2609933391</v>
      </c>
      <c r="N34" s="80">
        <f t="shared" ca="1" si="21"/>
        <v>8024801.5052086189</v>
      </c>
      <c r="O34" s="80">
        <f t="shared" ca="1" si="21"/>
        <v>8004131.4234033972</v>
      </c>
      <c r="P34" s="80">
        <f t="shared" ca="1" si="21"/>
        <v>7916173.2135471758</v>
      </c>
      <c r="Q34" s="80">
        <f t="shared" ca="1" si="21"/>
        <v>7769864.6957211606</v>
      </c>
      <c r="R34" s="80">
        <f t="shared" ca="1" si="21"/>
        <v>7569890.5493789027</v>
      </c>
      <c r="S34" s="80">
        <f t="shared" ca="1" si="21"/>
        <v>7324737.7223060578</v>
      </c>
      <c r="T34" s="80">
        <f t="shared" ca="1" si="21"/>
        <v>7044785.2030051583</v>
      </c>
      <c r="U34" s="80">
        <f t="shared" ca="1" si="21"/>
        <v>6722626.894184825</v>
      </c>
      <c r="V34" s="80">
        <f t="shared" ca="1" si="21"/>
        <v>6360191.4280068176</v>
      </c>
      <c r="W34" s="80">
        <f t="shared" ca="1" si="21"/>
        <v>5957117.8186904443</v>
      </c>
      <c r="X34" s="80">
        <f t="shared" ca="1" si="21"/>
        <v>5506428.6978578502</v>
      </c>
      <c r="Y34" s="80">
        <f t="shared" ca="1" si="21"/>
        <v>5012570.0686897915</v>
      </c>
      <c r="Z34" s="80">
        <f t="shared" ca="1" si="21"/>
        <v>4465147.9582109889</v>
      </c>
      <c r="AA34" s="80">
        <f t="shared" ca="1" si="21"/>
        <v>3868612.9785195161</v>
      </c>
      <c r="AB34" s="80">
        <f t="shared" ca="1" si="21"/>
        <v>3214785.6709877751</v>
      </c>
      <c r="AC34" s="80">
        <f t="shared" ca="1" si="21"/>
        <v>2502356.2055120398</v>
      </c>
      <c r="AD34" s="80">
        <f t="shared" ca="1" si="21"/>
        <v>2124000</v>
      </c>
      <c r="AE34" s="80">
        <f t="shared" ca="1" si="21"/>
        <v>2124000</v>
      </c>
      <c r="AF34" s="80">
        <f t="shared" ca="1" si="21"/>
        <v>2124000</v>
      </c>
      <c r="AG34" s="80">
        <f t="shared" ca="1" si="21"/>
        <v>2124000</v>
      </c>
      <c r="AH34" s="80">
        <f t="shared" ca="1" si="21"/>
        <v>2124000</v>
      </c>
      <c r="AI34" s="80">
        <f t="shared" ca="1" si="21"/>
        <v>2124000</v>
      </c>
      <c r="AJ34" s="80">
        <f t="shared" ca="1" si="21"/>
        <v>2124000</v>
      </c>
      <c r="AK34" s="80">
        <f t="shared" ca="1" si="21"/>
        <v>2124000</v>
      </c>
      <c r="AL34" s="80">
        <f t="shared" ca="1" si="21"/>
        <v>2124000</v>
      </c>
      <c r="AM34" s="80">
        <f t="shared" ca="1" si="21"/>
        <v>2124000</v>
      </c>
      <c r="AN34" s="80">
        <f t="shared" ca="1" si="21"/>
        <v>2124000</v>
      </c>
      <c r="AO34" s="80">
        <f t="shared" ca="1" si="21"/>
        <v>2124000</v>
      </c>
      <c r="AP34" s="80">
        <f t="shared" ca="1" si="21"/>
        <v>2124000</v>
      </c>
      <c r="AQ34" s="80">
        <f t="shared" ca="1" si="21"/>
        <v>2124000</v>
      </c>
      <c r="AR34" s="80">
        <f t="shared" ca="1" si="21"/>
        <v>2124000</v>
      </c>
      <c r="AS34" s="80">
        <f t="shared" ca="1" si="21"/>
        <v>2124000</v>
      </c>
      <c r="AT34" s="80">
        <f t="shared" ca="1" si="21"/>
        <v>2124000</v>
      </c>
      <c r="AU34" s="80">
        <f t="shared" ca="1" si="21"/>
        <v>2124000</v>
      </c>
      <c r="AV34" s="80">
        <f t="shared" ca="1" si="21"/>
        <v>2124000</v>
      </c>
      <c r="AW34" s="80">
        <f t="shared" ca="1" si="21"/>
        <v>2124000</v>
      </c>
      <c r="AX34" s="80">
        <f t="shared" ca="1" si="21"/>
        <v>2124000</v>
      </c>
      <c r="AY34" s="80">
        <f t="shared" ca="1" si="21"/>
        <v>2124000</v>
      </c>
      <c r="AZ34" s="80">
        <f t="shared" ca="1" si="21"/>
        <v>2124000</v>
      </c>
    </row>
    <row r="35" spans="1:52" hidden="1" outlineLevel="1">
      <c r="A35" s="11" t="s">
        <v>110</v>
      </c>
      <c r="C35" s="214"/>
      <c r="D35" s="80"/>
      <c r="E35" s="80"/>
      <c r="F35" s="80"/>
      <c r="G35" s="80"/>
      <c r="H35" s="80">
        <f t="shared" ref="H35:AZ35" ca="1" si="22">$H$8*C$5*$C$3</f>
        <v>5130000</v>
      </c>
      <c r="I35" s="80">
        <f t="shared" ca="1" si="22"/>
        <v>5751027.6233643135</v>
      </c>
      <c r="J35" s="80">
        <f t="shared" ca="1" si="22"/>
        <v>6397950.4716828568</v>
      </c>
      <c r="K35" s="80">
        <f t="shared" ca="1" si="22"/>
        <v>7048854.852804699</v>
      </c>
      <c r="L35" s="80">
        <f t="shared" ca="1" si="22"/>
        <v>7352873.9094156493</v>
      </c>
      <c r="M35" s="80">
        <f t="shared" ca="1" si="22"/>
        <v>7574300.1974190101</v>
      </c>
      <c r="N35" s="80">
        <f t="shared" ca="1" si="22"/>
        <v>7705566.5063833958</v>
      </c>
      <c r="O35" s="80">
        <f t="shared" ca="1" si="22"/>
        <v>7752774.3355405284</v>
      </c>
      <c r="P35" s="80">
        <f t="shared" ca="1" si="22"/>
        <v>7732804.9344744682</v>
      </c>
      <c r="Q35" s="80">
        <f t="shared" ca="1" si="22"/>
        <v>7647828.3588506607</v>
      </c>
      <c r="R35" s="80">
        <f t="shared" ca="1" si="22"/>
        <v>7506479.4517984083</v>
      </c>
      <c r="S35" s="80">
        <f t="shared" ca="1" si="22"/>
        <v>7313284.0900779227</v>
      </c>
      <c r="T35" s="80">
        <f t="shared" ca="1" si="22"/>
        <v>7076441.528329581</v>
      </c>
      <c r="U35" s="80">
        <f t="shared" ca="1" si="22"/>
        <v>6805978.9249371858</v>
      </c>
      <c r="V35" s="80">
        <f t="shared" ca="1" si="22"/>
        <v>6494741.2367548319</v>
      </c>
      <c r="W35" s="80">
        <f t="shared" ca="1" si="22"/>
        <v>6144591.7185828574</v>
      </c>
      <c r="X35" s="80">
        <f t="shared" ca="1" si="22"/>
        <v>5755181.6214467008</v>
      </c>
      <c r="Y35" s="80">
        <f t="shared" ca="1" si="22"/>
        <v>5319770.0979304649</v>
      </c>
      <c r="Z35" s="80">
        <f t="shared" ca="1" si="22"/>
        <v>4842652.4392426796</v>
      </c>
      <c r="AA35" s="80">
        <f t="shared" ca="1" si="22"/>
        <v>4313787.0104750227</v>
      </c>
      <c r="AB35" s="80">
        <f t="shared" ca="1" si="22"/>
        <v>3737473.5555188549</v>
      </c>
      <c r="AC35" s="80">
        <f t="shared" ca="1" si="22"/>
        <v>3105809.8855305626</v>
      </c>
      <c r="AD35" s="80">
        <f t="shared" ca="1" si="22"/>
        <v>2417530.5714268861</v>
      </c>
      <c r="AE35" s="80">
        <f t="shared" ca="1" si="22"/>
        <v>2052000</v>
      </c>
      <c r="AF35" s="80">
        <f t="shared" ca="1" si="22"/>
        <v>2052000</v>
      </c>
      <c r="AG35" s="80">
        <f t="shared" ca="1" si="22"/>
        <v>2052000</v>
      </c>
      <c r="AH35" s="80">
        <f t="shared" ca="1" si="22"/>
        <v>2052000</v>
      </c>
      <c r="AI35" s="80">
        <f t="shared" ca="1" si="22"/>
        <v>2052000</v>
      </c>
      <c r="AJ35" s="80">
        <f t="shared" ca="1" si="22"/>
        <v>2052000</v>
      </c>
      <c r="AK35" s="80">
        <f t="shared" ca="1" si="22"/>
        <v>2052000</v>
      </c>
      <c r="AL35" s="80">
        <f t="shared" ca="1" si="22"/>
        <v>2052000</v>
      </c>
      <c r="AM35" s="80">
        <f t="shared" ca="1" si="22"/>
        <v>2052000</v>
      </c>
      <c r="AN35" s="80">
        <f t="shared" ca="1" si="22"/>
        <v>2052000</v>
      </c>
      <c r="AO35" s="80">
        <f t="shared" ca="1" si="22"/>
        <v>2052000</v>
      </c>
      <c r="AP35" s="80">
        <f t="shared" ca="1" si="22"/>
        <v>2052000</v>
      </c>
      <c r="AQ35" s="80">
        <f t="shared" ca="1" si="22"/>
        <v>2052000</v>
      </c>
      <c r="AR35" s="80">
        <f t="shared" ca="1" si="22"/>
        <v>2052000</v>
      </c>
      <c r="AS35" s="80">
        <f t="shared" ca="1" si="22"/>
        <v>2052000</v>
      </c>
      <c r="AT35" s="80">
        <f t="shared" ca="1" si="22"/>
        <v>2052000</v>
      </c>
      <c r="AU35" s="80">
        <f t="shared" ca="1" si="22"/>
        <v>2052000</v>
      </c>
      <c r="AV35" s="80">
        <f t="shared" ca="1" si="22"/>
        <v>2052000</v>
      </c>
      <c r="AW35" s="80">
        <f t="shared" ca="1" si="22"/>
        <v>2052000</v>
      </c>
      <c r="AX35" s="80">
        <f t="shared" ca="1" si="22"/>
        <v>2052000</v>
      </c>
      <c r="AY35" s="80">
        <f t="shared" ca="1" si="22"/>
        <v>2052000</v>
      </c>
      <c r="AZ35" s="80">
        <f t="shared" ca="1" si="22"/>
        <v>2052000</v>
      </c>
    </row>
    <row r="36" spans="1:52" hidden="1" outlineLevel="1">
      <c r="A36" s="87" t="s">
        <v>111</v>
      </c>
      <c r="C36" s="214"/>
      <c r="D36" s="80"/>
      <c r="E36" s="80"/>
      <c r="F36" s="80"/>
      <c r="G36" s="80"/>
      <c r="H36" s="80"/>
      <c r="I36" s="80">
        <f t="shared" ref="I36:AZ36" ca="1" si="23">$I$8*C$5*$C$3</f>
        <v>4356000</v>
      </c>
      <c r="J36" s="80">
        <f t="shared" ca="1" si="23"/>
        <v>4883328.7187865395</v>
      </c>
      <c r="K36" s="80">
        <f t="shared" ca="1" si="23"/>
        <v>5432645.6636745669</v>
      </c>
      <c r="L36" s="80">
        <f t="shared" ca="1" si="23"/>
        <v>5985343.4188727615</v>
      </c>
      <c r="M36" s="80">
        <f t="shared" ca="1" si="23"/>
        <v>6243492.9336090777</v>
      </c>
      <c r="N36" s="80">
        <f t="shared" ca="1" si="23"/>
        <v>6431511.0448259665</v>
      </c>
      <c r="O36" s="80">
        <f t="shared" ca="1" si="23"/>
        <v>6542972.2615606375</v>
      </c>
      <c r="P36" s="80">
        <f t="shared" ca="1" si="23"/>
        <v>6583057.5059677484</v>
      </c>
      <c r="Q36" s="80">
        <f t="shared" ca="1" si="23"/>
        <v>6566101.0320800748</v>
      </c>
      <c r="R36" s="80">
        <f t="shared" ca="1" si="23"/>
        <v>6493945.4836556483</v>
      </c>
      <c r="S36" s="80">
        <f t="shared" ca="1" si="23"/>
        <v>6373922.9029305782</v>
      </c>
      <c r="T36" s="80">
        <f t="shared" ca="1" si="23"/>
        <v>6209876.3150837105</v>
      </c>
      <c r="U36" s="80">
        <f t="shared" ca="1" si="23"/>
        <v>6008767.8942307318</v>
      </c>
      <c r="V36" s="80">
        <f t="shared" ca="1" si="23"/>
        <v>5779111.9292449094</v>
      </c>
      <c r="W36" s="80">
        <f t="shared" ca="1" si="23"/>
        <v>5514832.9098058566</v>
      </c>
      <c r="X36" s="80">
        <f t="shared" ca="1" si="23"/>
        <v>5217512.9680598294</v>
      </c>
      <c r="Y36" s="80">
        <f t="shared" ca="1" si="23"/>
        <v>4886855.9732986018</v>
      </c>
      <c r="Z36" s="80">
        <f t="shared" ca="1" si="23"/>
        <v>4517138.1182427108</v>
      </c>
      <c r="AA36" s="80">
        <f t="shared" ca="1" si="23"/>
        <v>4112006.6326200995</v>
      </c>
      <c r="AB36" s="80">
        <f t="shared" ca="1" si="23"/>
        <v>3662934.93521037</v>
      </c>
      <c r="AC36" s="80">
        <f t="shared" ca="1" si="23"/>
        <v>3173574.0366160101</v>
      </c>
      <c r="AD36" s="80">
        <f t="shared" ca="1" si="23"/>
        <v>2637214.0080645476</v>
      </c>
      <c r="AE36" s="80">
        <f t="shared" ca="1" si="23"/>
        <v>2052780.3448607242</v>
      </c>
      <c r="AF36" s="80">
        <f t="shared" ca="1" si="23"/>
        <v>1742400</v>
      </c>
      <c r="AG36" s="80">
        <f t="shared" ca="1" si="23"/>
        <v>1742400</v>
      </c>
      <c r="AH36" s="80">
        <f t="shared" ca="1" si="23"/>
        <v>1742400</v>
      </c>
      <c r="AI36" s="80">
        <f t="shared" ca="1" si="23"/>
        <v>1742400</v>
      </c>
      <c r="AJ36" s="80">
        <f t="shared" ca="1" si="23"/>
        <v>1742400</v>
      </c>
      <c r="AK36" s="80">
        <f t="shared" ca="1" si="23"/>
        <v>1742400</v>
      </c>
      <c r="AL36" s="80">
        <f t="shared" ca="1" si="23"/>
        <v>1742400</v>
      </c>
      <c r="AM36" s="80">
        <f t="shared" ca="1" si="23"/>
        <v>1742400</v>
      </c>
      <c r="AN36" s="80">
        <f t="shared" ca="1" si="23"/>
        <v>1742400</v>
      </c>
      <c r="AO36" s="80">
        <f t="shared" ca="1" si="23"/>
        <v>1742400</v>
      </c>
      <c r="AP36" s="80">
        <f t="shared" ca="1" si="23"/>
        <v>1742400</v>
      </c>
      <c r="AQ36" s="80">
        <f t="shared" ca="1" si="23"/>
        <v>1742400</v>
      </c>
      <c r="AR36" s="80">
        <f t="shared" ca="1" si="23"/>
        <v>1742400</v>
      </c>
      <c r="AS36" s="80">
        <f t="shared" ca="1" si="23"/>
        <v>1742400</v>
      </c>
      <c r="AT36" s="80">
        <f t="shared" ca="1" si="23"/>
        <v>1742400</v>
      </c>
      <c r="AU36" s="80">
        <f t="shared" ca="1" si="23"/>
        <v>1742400</v>
      </c>
      <c r="AV36" s="80">
        <f t="shared" ca="1" si="23"/>
        <v>1742400</v>
      </c>
      <c r="AW36" s="80">
        <f t="shared" ca="1" si="23"/>
        <v>1742400</v>
      </c>
      <c r="AX36" s="80">
        <f t="shared" ca="1" si="23"/>
        <v>1742400</v>
      </c>
      <c r="AY36" s="80">
        <f t="shared" ca="1" si="23"/>
        <v>1742400</v>
      </c>
      <c r="AZ36" s="80">
        <f t="shared" ca="1" si="23"/>
        <v>1742400</v>
      </c>
    </row>
    <row r="37" spans="1:52" hidden="1" outlineLevel="1">
      <c r="A37" s="11" t="s">
        <v>112</v>
      </c>
      <c r="C37" s="214"/>
      <c r="D37" s="80"/>
      <c r="E37" s="80"/>
      <c r="F37" s="80"/>
      <c r="G37" s="80"/>
      <c r="H37" s="80"/>
      <c r="I37" s="80"/>
      <c r="J37" s="80">
        <f t="shared" ref="J37:AZ37" ca="1" si="24">$J$8*C$5*$C$3</f>
        <v>3654000</v>
      </c>
      <c r="K37" s="80">
        <f t="shared" ca="1" si="24"/>
        <v>4096345.9913787916</v>
      </c>
      <c r="L37" s="80">
        <f t="shared" ca="1" si="24"/>
        <v>4557136.6517600706</v>
      </c>
      <c r="M37" s="80">
        <f t="shared" ca="1" si="24"/>
        <v>5020763.2811205396</v>
      </c>
      <c r="N37" s="80">
        <f t="shared" ca="1" si="24"/>
        <v>5237310.1881100936</v>
      </c>
      <c r="O37" s="80">
        <f t="shared" ca="1" si="24"/>
        <v>5395027.859915996</v>
      </c>
      <c r="P37" s="80">
        <f t="shared" ca="1" si="24"/>
        <v>5488526.3185818577</v>
      </c>
      <c r="Q37" s="80">
        <f t="shared" ca="1" si="24"/>
        <v>5522151.5442622015</v>
      </c>
      <c r="R37" s="80">
        <f t="shared" ca="1" si="24"/>
        <v>5507927.7252572523</v>
      </c>
      <c r="S37" s="80">
        <f t="shared" ca="1" si="24"/>
        <v>5447400.5503392434</v>
      </c>
      <c r="T37" s="80">
        <f t="shared" ca="1" si="24"/>
        <v>5346720.4516318487</v>
      </c>
      <c r="U37" s="80">
        <f t="shared" ca="1" si="24"/>
        <v>5209111.123809889</v>
      </c>
      <c r="V37" s="80">
        <f t="shared" ca="1" si="24"/>
        <v>5040412.7377224732</v>
      </c>
      <c r="W37" s="80">
        <f t="shared" ca="1" si="24"/>
        <v>4847767.4447798207</v>
      </c>
      <c r="X37" s="80">
        <f t="shared" ca="1" si="24"/>
        <v>4626078.8458288796</v>
      </c>
      <c r="Y37" s="80">
        <f t="shared" ca="1" si="24"/>
        <v>4376674.1013063863</v>
      </c>
      <c r="Z37" s="80">
        <f t="shared" ca="1" si="24"/>
        <v>4099304.8040480008</v>
      </c>
      <c r="AA37" s="80">
        <f t="shared" ca="1" si="24"/>
        <v>3789169.5785259102</v>
      </c>
      <c r="AB37" s="80">
        <f t="shared" ca="1" si="24"/>
        <v>3449327.8777763653</v>
      </c>
      <c r="AC37" s="80">
        <f t="shared" ca="1" si="24"/>
        <v>3072627.2390401042</v>
      </c>
      <c r="AD37" s="80">
        <f t="shared" ca="1" si="24"/>
        <v>2662130.2869134299</v>
      </c>
      <c r="AE37" s="80">
        <f t="shared" ca="1" si="24"/>
        <v>2212208.4447814184</v>
      </c>
      <c r="AF37" s="80">
        <f t="shared" ca="1" si="24"/>
        <v>1721960.3719286241</v>
      </c>
      <c r="AG37" s="80">
        <f t="shared" ca="1" si="24"/>
        <v>1461600</v>
      </c>
      <c r="AH37" s="80">
        <f t="shared" ca="1" si="24"/>
        <v>1461600</v>
      </c>
      <c r="AI37" s="80">
        <f t="shared" ca="1" si="24"/>
        <v>1461600</v>
      </c>
      <c r="AJ37" s="80">
        <f t="shared" ca="1" si="24"/>
        <v>1461600</v>
      </c>
      <c r="AK37" s="80">
        <f t="shared" ca="1" si="24"/>
        <v>1461600</v>
      </c>
      <c r="AL37" s="80">
        <f t="shared" ca="1" si="24"/>
        <v>1461600</v>
      </c>
      <c r="AM37" s="80">
        <f t="shared" ca="1" si="24"/>
        <v>1461600</v>
      </c>
      <c r="AN37" s="80">
        <f t="shared" ca="1" si="24"/>
        <v>1461600</v>
      </c>
      <c r="AO37" s="80">
        <f t="shared" ca="1" si="24"/>
        <v>1461600</v>
      </c>
      <c r="AP37" s="80">
        <f t="shared" ca="1" si="24"/>
        <v>1461600</v>
      </c>
      <c r="AQ37" s="80">
        <f t="shared" ca="1" si="24"/>
        <v>1461600</v>
      </c>
      <c r="AR37" s="80">
        <f t="shared" ca="1" si="24"/>
        <v>1461600</v>
      </c>
      <c r="AS37" s="80">
        <f t="shared" ca="1" si="24"/>
        <v>1461600</v>
      </c>
      <c r="AT37" s="80">
        <f t="shared" ca="1" si="24"/>
        <v>1461600</v>
      </c>
      <c r="AU37" s="80">
        <f t="shared" ca="1" si="24"/>
        <v>1461600</v>
      </c>
      <c r="AV37" s="80">
        <f t="shared" ca="1" si="24"/>
        <v>1461600</v>
      </c>
      <c r="AW37" s="80">
        <f t="shared" ca="1" si="24"/>
        <v>1461600</v>
      </c>
      <c r="AX37" s="80">
        <f t="shared" ca="1" si="24"/>
        <v>1461600</v>
      </c>
      <c r="AY37" s="80">
        <f t="shared" ca="1" si="24"/>
        <v>1461600</v>
      </c>
      <c r="AZ37" s="80">
        <f t="shared" ca="1" si="24"/>
        <v>1461600</v>
      </c>
    </row>
    <row r="38" spans="1:52" hidden="1" outlineLevel="1">
      <c r="A38" s="87" t="s">
        <v>113</v>
      </c>
      <c r="C38" s="214"/>
      <c r="D38" s="80"/>
      <c r="E38" s="80"/>
      <c r="F38" s="80"/>
      <c r="G38" s="80"/>
      <c r="H38" s="80"/>
      <c r="I38" s="80"/>
      <c r="J38" s="80"/>
      <c r="K38" s="80">
        <f t="shared" ref="K38:AZ38" ca="1" si="25">$K$8*C$5*$C$3</f>
        <v>2520000</v>
      </c>
      <c r="L38" s="80">
        <f t="shared" ca="1" si="25"/>
        <v>2825066.2009508908</v>
      </c>
      <c r="M38" s="80">
        <f t="shared" ca="1" si="25"/>
        <v>3142852.8632828067</v>
      </c>
      <c r="N38" s="80">
        <f t="shared" ca="1" si="25"/>
        <v>3462595.3662900273</v>
      </c>
      <c r="O38" s="80">
        <f t="shared" ca="1" si="25"/>
        <v>3611938.0607655821</v>
      </c>
      <c r="P38" s="80">
        <f t="shared" ca="1" si="25"/>
        <v>3720708.8689075834</v>
      </c>
      <c r="Q38" s="80">
        <f t="shared" ca="1" si="25"/>
        <v>3785190.5645392118</v>
      </c>
      <c r="R38" s="80">
        <f t="shared" ca="1" si="25"/>
        <v>3808380.3753532423</v>
      </c>
      <c r="S38" s="80">
        <f t="shared" ca="1" si="25"/>
        <v>3798570.8450050019</v>
      </c>
      <c r="T38" s="80">
        <f t="shared" ca="1" si="25"/>
        <v>3756827.9657512018</v>
      </c>
      <c r="U38" s="80">
        <f t="shared" ca="1" si="25"/>
        <v>3687393.4149185163</v>
      </c>
      <c r="V38" s="80">
        <f t="shared" ca="1" si="25"/>
        <v>3592490.4302137163</v>
      </c>
      <c r="W38" s="80">
        <f t="shared" ca="1" si="25"/>
        <v>3476146.7156706713</v>
      </c>
      <c r="X38" s="80">
        <f t="shared" ca="1" si="25"/>
        <v>3343287.8929515998</v>
      </c>
      <c r="Y38" s="80">
        <f t="shared" ca="1" si="25"/>
        <v>3190399.2040199172</v>
      </c>
      <c r="Z38" s="80">
        <f t="shared" ca="1" si="25"/>
        <v>3018395.9319354384</v>
      </c>
      <c r="AA38" s="80">
        <f t="shared" ca="1" si="25"/>
        <v>2827106.7614124143</v>
      </c>
      <c r="AB38" s="80">
        <f t="shared" ca="1" si="25"/>
        <v>2613220.3989833863</v>
      </c>
      <c r="AC38" s="80">
        <f t="shared" ca="1" si="25"/>
        <v>2378846.8122595618</v>
      </c>
      <c r="AD38" s="80">
        <f t="shared" ca="1" si="25"/>
        <v>2119053.26830352</v>
      </c>
      <c r="AE38" s="80">
        <f t="shared" ca="1" si="25"/>
        <v>1835951.9220092618</v>
      </c>
      <c r="AF38" s="80">
        <f t="shared" ca="1" si="25"/>
        <v>1525660.996400978</v>
      </c>
      <c r="AG38" s="80">
        <f t="shared" ca="1" si="25"/>
        <v>1187558.8771921545</v>
      </c>
      <c r="AH38" s="80">
        <f t="shared" ca="1" si="25"/>
        <v>1008000</v>
      </c>
      <c r="AI38" s="80">
        <f t="shared" ca="1" si="25"/>
        <v>1008000</v>
      </c>
      <c r="AJ38" s="80">
        <f t="shared" ca="1" si="25"/>
        <v>1008000</v>
      </c>
      <c r="AK38" s="80">
        <f t="shared" ca="1" si="25"/>
        <v>1008000</v>
      </c>
      <c r="AL38" s="80">
        <f t="shared" ca="1" si="25"/>
        <v>1008000</v>
      </c>
      <c r="AM38" s="80">
        <f t="shared" ca="1" si="25"/>
        <v>1008000</v>
      </c>
      <c r="AN38" s="80">
        <f t="shared" ca="1" si="25"/>
        <v>1008000</v>
      </c>
      <c r="AO38" s="80">
        <f t="shared" ca="1" si="25"/>
        <v>1008000</v>
      </c>
      <c r="AP38" s="80">
        <f t="shared" ca="1" si="25"/>
        <v>1008000</v>
      </c>
      <c r="AQ38" s="80">
        <f t="shared" ca="1" si="25"/>
        <v>1008000</v>
      </c>
      <c r="AR38" s="80">
        <f t="shared" ca="1" si="25"/>
        <v>1008000</v>
      </c>
      <c r="AS38" s="80">
        <f t="shared" ca="1" si="25"/>
        <v>1008000</v>
      </c>
      <c r="AT38" s="80">
        <f t="shared" ca="1" si="25"/>
        <v>1008000</v>
      </c>
      <c r="AU38" s="80">
        <f t="shared" ca="1" si="25"/>
        <v>1008000</v>
      </c>
      <c r="AV38" s="80">
        <f t="shared" ca="1" si="25"/>
        <v>1008000</v>
      </c>
      <c r="AW38" s="80">
        <f t="shared" ca="1" si="25"/>
        <v>1008000</v>
      </c>
      <c r="AX38" s="80">
        <f t="shared" ca="1" si="25"/>
        <v>1008000</v>
      </c>
      <c r="AY38" s="80">
        <f t="shared" ca="1" si="25"/>
        <v>1008000</v>
      </c>
      <c r="AZ38" s="80">
        <f t="shared" ca="1" si="25"/>
        <v>1008000</v>
      </c>
    </row>
    <row r="39" spans="1:52" hidden="1" outlineLevel="1">
      <c r="A39" s="11" t="s">
        <v>114</v>
      </c>
      <c r="C39" s="214"/>
      <c r="D39" s="80"/>
      <c r="E39" s="80"/>
      <c r="F39" s="80"/>
      <c r="G39" s="80"/>
      <c r="H39" s="80"/>
      <c r="I39" s="80"/>
      <c r="J39" s="80"/>
      <c r="K39" s="80"/>
      <c r="L39" s="80">
        <f t="shared" ref="L39:AZ39" ca="1" si="26">$L$8*C$5*$C$3</f>
        <v>1314000</v>
      </c>
      <c r="M39" s="80">
        <f t="shared" ca="1" si="26"/>
        <v>1473070.2333529645</v>
      </c>
      <c r="N39" s="80">
        <f t="shared" ca="1" si="26"/>
        <v>1638773.2787117492</v>
      </c>
      <c r="O39" s="80">
        <f t="shared" ca="1" si="26"/>
        <v>1805496.1552798001</v>
      </c>
      <c r="P39" s="80">
        <f t="shared" ca="1" si="26"/>
        <v>1883367.7031134821</v>
      </c>
      <c r="Q39" s="80">
        <f t="shared" ca="1" si="26"/>
        <v>1940083.9102160973</v>
      </c>
      <c r="R39" s="80">
        <f t="shared" ca="1" si="26"/>
        <v>1973706.5086525891</v>
      </c>
      <c r="S39" s="80">
        <f t="shared" ca="1" si="26"/>
        <v>1985798.3385770477</v>
      </c>
      <c r="T39" s="80">
        <f t="shared" ca="1" si="26"/>
        <v>1980683.3691811794</v>
      </c>
      <c r="U39" s="80">
        <f t="shared" ca="1" si="26"/>
        <v>1958917.4392845554</v>
      </c>
      <c r="V39" s="80">
        <f t="shared" ca="1" si="26"/>
        <v>1922712.2806360836</v>
      </c>
      <c r="W39" s="80">
        <f t="shared" ca="1" si="26"/>
        <v>1873227.1528971524</v>
      </c>
      <c r="X39" s="80">
        <f t="shared" ca="1" si="26"/>
        <v>1812562.2160282787</v>
      </c>
      <c r="Y39" s="80">
        <f t="shared" ca="1" si="26"/>
        <v>1743285.8298961916</v>
      </c>
      <c r="Z39" s="80">
        <f t="shared" ca="1" si="26"/>
        <v>1663565.299238957</v>
      </c>
      <c r="AA39" s="80">
        <f t="shared" ca="1" si="26"/>
        <v>1573877.8787949071</v>
      </c>
      <c r="AB39" s="80">
        <f t="shared" ca="1" si="26"/>
        <v>1474134.2398793302</v>
      </c>
      <c r="AC39" s="80">
        <f t="shared" ca="1" si="26"/>
        <v>1362607.7794699087</v>
      </c>
      <c r="AD39" s="80">
        <f t="shared" ca="1" si="26"/>
        <v>1240398.6949639143</v>
      </c>
      <c r="AE39" s="80">
        <f t="shared" ca="1" si="26"/>
        <v>1104934.9184725499</v>
      </c>
      <c r="AF39" s="80">
        <f t="shared" ca="1" si="26"/>
        <v>957317.78790482949</v>
      </c>
      <c r="AG39" s="80">
        <f t="shared" ca="1" si="26"/>
        <v>795523.23383765284</v>
      </c>
      <c r="AH39" s="80">
        <f t="shared" ca="1" si="26"/>
        <v>619227.1288216234</v>
      </c>
      <c r="AI39" s="80">
        <f t="shared" ca="1" si="26"/>
        <v>525600</v>
      </c>
      <c r="AJ39" s="80">
        <f t="shared" ca="1" si="26"/>
        <v>525600</v>
      </c>
      <c r="AK39" s="80">
        <f t="shared" ca="1" si="26"/>
        <v>525600</v>
      </c>
      <c r="AL39" s="80">
        <f t="shared" ca="1" si="26"/>
        <v>525600</v>
      </c>
      <c r="AM39" s="80">
        <f t="shared" ca="1" si="26"/>
        <v>525600</v>
      </c>
      <c r="AN39" s="80">
        <f t="shared" ca="1" si="26"/>
        <v>525600</v>
      </c>
      <c r="AO39" s="80">
        <f t="shared" ca="1" si="26"/>
        <v>525600</v>
      </c>
      <c r="AP39" s="80">
        <f t="shared" ca="1" si="26"/>
        <v>525600</v>
      </c>
      <c r="AQ39" s="80">
        <f t="shared" ca="1" si="26"/>
        <v>525600</v>
      </c>
      <c r="AR39" s="80">
        <f t="shared" ca="1" si="26"/>
        <v>525600</v>
      </c>
      <c r="AS39" s="80">
        <f t="shared" ca="1" si="26"/>
        <v>525600</v>
      </c>
      <c r="AT39" s="80">
        <f t="shared" ca="1" si="26"/>
        <v>525600</v>
      </c>
      <c r="AU39" s="80">
        <f t="shared" ca="1" si="26"/>
        <v>525600</v>
      </c>
      <c r="AV39" s="80">
        <f t="shared" ca="1" si="26"/>
        <v>525600</v>
      </c>
      <c r="AW39" s="80">
        <f t="shared" ca="1" si="26"/>
        <v>525600</v>
      </c>
      <c r="AX39" s="80">
        <f t="shared" ca="1" si="26"/>
        <v>525600</v>
      </c>
      <c r="AY39" s="80">
        <f t="shared" ca="1" si="26"/>
        <v>525600</v>
      </c>
      <c r="AZ39" s="80">
        <f t="shared" ca="1" si="26"/>
        <v>525600</v>
      </c>
    </row>
    <row r="40" spans="1:52" hidden="1" outlineLevel="1">
      <c r="A40" s="87" t="s">
        <v>117</v>
      </c>
      <c r="C40" s="214"/>
      <c r="D40" s="80"/>
      <c r="E40" s="80"/>
      <c r="F40" s="80"/>
      <c r="G40" s="80"/>
      <c r="H40" s="80"/>
      <c r="I40" s="80"/>
      <c r="J40" s="80"/>
      <c r="K40" s="80"/>
      <c r="L40" s="80"/>
      <c r="M40" s="80">
        <f t="shared" ref="M40:AZ40" ca="1" si="27">$M$8*C$5*$C$3</f>
        <v>612000</v>
      </c>
      <c r="N40" s="80">
        <f t="shared" ca="1" si="27"/>
        <v>686087.50594521628</v>
      </c>
      <c r="O40" s="80">
        <f t="shared" ca="1" si="27"/>
        <v>763264.26679725316</v>
      </c>
      <c r="P40" s="80">
        <f t="shared" ca="1" si="27"/>
        <v>840916.01752757817</v>
      </c>
      <c r="Q40" s="80">
        <f t="shared" ca="1" si="27"/>
        <v>877184.95761449845</v>
      </c>
      <c r="R40" s="80">
        <f t="shared" ca="1" si="27"/>
        <v>903600.72530612745</v>
      </c>
      <c r="S40" s="80">
        <f t="shared" ca="1" si="27"/>
        <v>919260.56567380868</v>
      </c>
      <c r="T40" s="80">
        <f t="shared" ca="1" si="27"/>
        <v>924892.37687150179</v>
      </c>
      <c r="U40" s="80">
        <f t="shared" ca="1" si="27"/>
        <v>922510.06235835771</v>
      </c>
      <c r="V40" s="80">
        <f t="shared" ca="1" si="27"/>
        <v>912372.50596814905</v>
      </c>
      <c r="W40" s="80">
        <f t="shared" ca="1" si="27"/>
        <v>895509.82933735405</v>
      </c>
      <c r="X40" s="80">
        <f t="shared" ca="1" si="27"/>
        <v>872461.96162333118</v>
      </c>
      <c r="Y40" s="80">
        <f t="shared" ca="1" si="27"/>
        <v>844207.05952002027</v>
      </c>
      <c r="Z40" s="80">
        <f t="shared" ca="1" si="27"/>
        <v>811941.34543110291</v>
      </c>
      <c r="AA40" s="80">
        <f t="shared" ca="1" si="27"/>
        <v>774811.23526197975</v>
      </c>
      <c r="AB40" s="80">
        <f t="shared" ca="1" si="27"/>
        <v>733039.01204146363</v>
      </c>
      <c r="AC40" s="80">
        <f t="shared" ca="1" si="27"/>
        <v>686583.07062872918</v>
      </c>
      <c r="AD40" s="80">
        <f t="shared" ca="1" si="27"/>
        <v>634639.23975310812</v>
      </c>
      <c r="AE40" s="80">
        <f t="shared" ca="1" si="27"/>
        <v>577719.94012017932</v>
      </c>
      <c r="AF40" s="80">
        <f t="shared" ca="1" si="27"/>
        <v>514627.22230228345</v>
      </c>
      <c r="AG40" s="80">
        <f t="shared" ca="1" si="27"/>
        <v>445874.03820224933</v>
      </c>
      <c r="AH40" s="80">
        <f t="shared" ca="1" si="27"/>
        <v>370517.67055452324</v>
      </c>
      <c r="AI40" s="80">
        <f t="shared" ca="1" si="27"/>
        <v>288407.15588952322</v>
      </c>
      <c r="AJ40" s="80">
        <f t="shared" ca="1" si="27"/>
        <v>244800</v>
      </c>
      <c r="AK40" s="80">
        <f t="shared" ca="1" si="27"/>
        <v>244800</v>
      </c>
      <c r="AL40" s="80">
        <f t="shared" ca="1" si="27"/>
        <v>244800</v>
      </c>
      <c r="AM40" s="80">
        <f t="shared" ca="1" si="27"/>
        <v>244800</v>
      </c>
      <c r="AN40" s="80">
        <f t="shared" ca="1" si="27"/>
        <v>244800</v>
      </c>
      <c r="AO40" s="80">
        <f t="shared" ca="1" si="27"/>
        <v>244800</v>
      </c>
      <c r="AP40" s="80">
        <f t="shared" ca="1" si="27"/>
        <v>244800</v>
      </c>
      <c r="AQ40" s="80">
        <f t="shared" ca="1" si="27"/>
        <v>244800</v>
      </c>
      <c r="AR40" s="80">
        <f t="shared" ca="1" si="27"/>
        <v>244800</v>
      </c>
      <c r="AS40" s="80">
        <f t="shared" ca="1" si="27"/>
        <v>244800</v>
      </c>
      <c r="AT40" s="80">
        <f t="shared" ca="1" si="27"/>
        <v>244800</v>
      </c>
      <c r="AU40" s="80">
        <f t="shared" ca="1" si="27"/>
        <v>244800</v>
      </c>
      <c r="AV40" s="80">
        <f t="shared" ca="1" si="27"/>
        <v>244800</v>
      </c>
      <c r="AW40" s="80">
        <f t="shared" ca="1" si="27"/>
        <v>244800</v>
      </c>
      <c r="AX40" s="80">
        <f t="shared" ca="1" si="27"/>
        <v>244800</v>
      </c>
      <c r="AY40" s="80">
        <f t="shared" ca="1" si="27"/>
        <v>244800</v>
      </c>
      <c r="AZ40" s="80">
        <f t="shared" ca="1" si="27"/>
        <v>244800</v>
      </c>
    </row>
    <row r="41" spans="1:52" hidden="1" outlineLevel="1">
      <c r="A41" s="11" t="s">
        <v>118</v>
      </c>
      <c r="C41" s="214"/>
      <c r="D41" s="80"/>
      <c r="E41" s="80"/>
      <c r="F41" s="80"/>
      <c r="G41" s="80"/>
      <c r="H41" s="80"/>
      <c r="I41" s="80"/>
      <c r="J41" s="80"/>
      <c r="K41" s="80"/>
      <c r="L41" s="80"/>
      <c r="M41" s="80"/>
      <c r="N41" s="80">
        <f t="shared" ref="N41:AZ41" ca="1" si="28">$N$8*C$5*$C$3</f>
        <v>252000</v>
      </c>
      <c r="O41" s="80">
        <f t="shared" ca="1" si="28"/>
        <v>282506.62009508902</v>
      </c>
      <c r="P41" s="80">
        <f t="shared" ca="1" si="28"/>
        <v>314285.28632828069</v>
      </c>
      <c r="Q41" s="80">
        <f t="shared" ca="1" si="28"/>
        <v>346259.53662900277</v>
      </c>
      <c r="R41" s="80">
        <f t="shared" ca="1" si="28"/>
        <v>361193.80607655819</v>
      </c>
      <c r="S41" s="80">
        <f t="shared" ca="1" si="28"/>
        <v>372070.88689075841</v>
      </c>
      <c r="T41" s="80">
        <f t="shared" ca="1" si="28"/>
        <v>378519.05645392119</v>
      </c>
      <c r="U41" s="80">
        <f t="shared" ca="1" si="28"/>
        <v>380838.03753532429</v>
      </c>
      <c r="V41" s="80">
        <f t="shared" ca="1" si="28"/>
        <v>379857.08450050023</v>
      </c>
      <c r="W41" s="80">
        <f t="shared" ca="1" si="28"/>
        <v>375682.79657512018</v>
      </c>
      <c r="X41" s="80">
        <f t="shared" ca="1" si="28"/>
        <v>368739.34149185166</v>
      </c>
      <c r="Y41" s="80">
        <f t="shared" ca="1" si="28"/>
        <v>359249.04302137165</v>
      </c>
      <c r="Z41" s="80">
        <f t="shared" ca="1" si="28"/>
        <v>347614.67156706715</v>
      </c>
      <c r="AA41" s="80">
        <f t="shared" ca="1" si="28"/>
        <v>334328.78929516004</v>
      </c>
      <c r="AB41" s="80">
        <f t="shared" ca="1" si="28"/>
        <v>319039.92040199175</v>
      </c>
      <c r="AC41" s="80">
        <f t="shared" ca="1" si="28"/>
        <v>301839.59319354384</v>
      </c>
      <c r="AD41" s="80">
        <f t="shared" ca="1" si="28"/>
        <v>282710.67614124145</v>
      </c>
      <c r="AE41" s="80">
        <f t="shared" ca="1" si="28"/>
        <v>261322.03989833861</v>
      </c>
      <c r="AF41" s="80">
        <f t="shared" ca="1" si="28"/>
        <v>237884.68122595618</v>
      </c>
      <c r="AG41" s="80">
        <f t="shared" ca="1" si="28"/>
        <v>211905.32683035199</v>
      </c>
      <c r="AH41" s="80">
        <f t="shared" ca="1" si="28"/>
        <v>183595.19220092619</v>
      </c>
      <c r="AI41" s="80">
        <f t="shared" ca="1" si="28"/>
        <v>152566.09964009782</v>
      </c>
      <c r="AJ41" s="80">
        <f t="shared" ca="1" si="28"/>
        <v>118755.88771921546</v>
      </c>
      <c r="AK41" s="80">
        <f t="shared" ca="1" si="28"/>
        <v>100800</v>
      </c>
      <c r="AL41" s="80">
        <f t="shared" ca="1" si="28"/>
        <v>100800</v>
      </c>
      <c r="AM41" s="80">
        <f t="shared" ca="1" si="28"/>
        <v>100800</v>
      </c>
      <c r="AN41" s="80">
        <f t="shared" ca="1" si="28"/>
        <v>100800</v>
      </c>
      <c r="AO41" s="80">
        <f t="shared" ca="1" si="28"/>
        <v>100800</v>
      </c>
      <c r="AP41" s="80">
        <f t="shared" ca="1" si="28"/>
        <v>100800</v>
      </c>
      <c r="AQ41" s="80">
        <f t="shared" ca="1" si="28"/>
        <v>100800</v>
      </c>
      <c r="AR41" s="80">
        <f t="shared" ca="1" si="28"/>
        <v>100800</v>
      </c>
      <c r="AS41" s="80">
        <f t="shared" ca="1" si="28"/>
        <v>100800</v>
      </c>
      <c r="AT41" s="80">
        <f t="shared" ca="1" si="28"/>
        <v>100800</v>
      </c>
      <c r="AU41" s="80">
        <f t="shared" ca="1" si="28"/>
        <v>100800</v>
      </c>
      <c r="AV41" s="80">
        <f t="shared" ca="1" si="28"/>
        <v>100800</v>
      </c>
      <c r="AW41" s="80">
        <f t="shared" ca="1" si="28"/>
        <v>100800</v>
      </c>
      <c r="AX41" s="80">
        <f t="shared" ca="1" si="28"/>
        <v>100800</v>
      </c>
      <c r="AY41" s="80">
        <f t="shared" ca="1" si="28"/>
        <v>100800</v>
      </c>
      <c r="AZ41" s="80">
        <f t="shared" ca="1" si="28"/>
        <v>100800</v>
      </c>
    </row>
    <row r="42" spans="1:52" hidden="1" outlineLevel="1">
      <c r="A42" s="87" t="s">
        <v>119</v>
      </c>
      <c r="C42" s="214"/>
      <c r="D42" s="80"/>
      <c r="E42" s="80"/>
      <c r="F42" s="80"/>
      <c r="G42" s="80"/>
      <c r="H42" s="80"/>
      <c r="I42" s="80"/>
      <c r="J42" s="80"/>
      <c r="K42" s="80"/>
      <c r="L42" s="80"/>
      <c r="M42" s="80"/>
      <c r="N42" s="80"/>
      <c r="O42" s="80">
        <f t="shared" ref="O42:AZ42" ca="1" si="29">$O$8*C$5*$C$3</f>
        <v>54000</v>
      </c>
      <c r="P42" s="80">
        <f t="shared" ca="1" si="29"/>
        <v>60537.132877519085</v>
      </c>
      <c r="Q42" s="80">
        <f t="shared" ca="1" si="29"/>
        <v>67346.847070345859</v>
      </c>
      <c r="R42" s="80">
        <f t="shared" ca="1" si="29"/>
        <v>74198.472134786294</v>
      </c>
      <c r="S42" s="80">
        <f t="shared" ca="1" si="29"/>
        <v>77398.672730691047</v>
      </c>
      <c r="T42" s="80">
        <f t="shared" ca="1" si="29"/>
        <v>79729.475762305374</v>
      </c>
      <c r="U42" s="80">
        <f t="shared" ca="1" si="29"/>
        <v>81111.226382983121</v>
      </c>
      <c r="V42" s="80">
        <f t="shared" ca="1" si="29"/>
        <v>81608.150900426626</v>
      </c>
      <c r="W42" s="80">
        <f t="shared" ca="1" si="29"/>
        <v>81397.946678678622</v>
      </c>
      <c r="X42" s="80">
        <f t="shared" ca="1" si="29"/>
        <v>80503.456408954327</v>
      </c>
      <c r="Y42" s="80">
        <f t="shared" ca="1" si="29"/>
        <v>79015.573176825346</v>
      </c>
      <c r="Z42" s="80">
        <f t="shared" ca="1" si="29"/>
        <v>76981.937790293916</v>
      </c>
      <c r="AA42" s="80">
        <f t="shared" ca="1" si="29"/>
        <v>74488.858192942964</v>
      </c>
      <c r="AB42" s="80">
        <f t="shared" ca="1" si="29"/>
        <v>71641.883420391445</v>
      </c>
      <c r="AC42" s="80">
        <f t="shared" ca="1" si="29"/>
        <v>68365.697228998222</v>
      </c>
      <c r="AD42" s="80">
        <f t="shared" ca="1" si="29"/>
        <v>64679.912827187974</v>
      </c>
      <c r="AE42" s="80">
        <f t="shared" ca="1" si="29"/>
        <v>60580.859173123165</v>
      </c>
      <c r="AF42" s="80">
        <f t="shared" ca="1" si="29"/>
        <v>55997.579978215421</v>
      </c>
      <c r="AG42" s="80">
        <f t="shared" ca="1" si="29"/>
        <v>50975.288834133462</v>
      </c>
      <c r="AH42" s="80">
        <f t="shared" ca="1" si="29"/>
        <v>45408.284320789709</v>
      </c>
      <c r="AI42" s="80">
        <f t="shared" ca="1" si="29"/>
        <v>39341.826900198466</v>
      </c>
      <c r="AJ42" s="80">
        <f t="shared" ca="1" si="29"/>
        <v>32692.735637163816</v>
      </c>
      <c r="AK42" s="80">
        <f t="shared" ca="1" si="29"/>
        <v>25447.690225546168</v>
      </c>
      <c r="AL42" s="80">
        <f t="shared" ca="1" si="29"/>
        <v>21600</v>
      </c>
      <c r="AM42" s="80">
        <f t="shared" ca="1" si="29"/>
        <v>21600</v>
      </c>
      <c r="AN42" s="80">
        <f t="shared" ca="1" si="29"/>
        <v>21600</v>
      </c>
      <c r="AO42" s="80">
        <f t="shared" ca="1" si="29"/>
        <v>21600</v>
      </c>
      <c r="AP42" s="80">
        <f t="shared" ca="1" si="29"/>
        <v>21600</v>
      </c>
      <c r="AQ42" s="80">
        <f t="shared" ca="1" si="29"/>
        <v>21600</v>
      </c>
      <c r="AR42" s="80">
        <f t="shared" ca="1" si="29"/>
        <v>21600</v>
      </c>
      <c r="AS42" s="80">
        <f t="shared" ca="1" si="29"/>
        <v>21600</v>
      </c>
      <c r="AT42" s="80">
        <f t="shared" ca="1" si="29"/>
        <v>21600</v>
      </c>
      <c r="AU42" s="80">
        <f t="shared" ca="1" si="29"/>
        <v>21600</v>
      </c>
      <c r="AV42" s="80">
        <f t="shared" ca="1" si="29"/>
        <v>21600</v>
      </c>
      <c r="AW42" s="80">
        <f t="shared" ca="1" si="29"/>
        <v>21600</v>
      </c>
      <c r="AX42" s="80">
        <f t="shared" ca="1" si="29"/>
        <v>21600</v>
      </c>
      <c r="AY42" s="80">
        <f t="shared" ca="1" si="29"/>
        <v>21600</v>
      </c>
      <c r="AZ42" s="80">
        <f t="shared" ca="1" si="29"/>
        <v>21600</v>
      </c>
    </row>
    <row r="43" spans="1:52" hidden="1" outlineLevel="1">
      <c r="A43" s="11" t="s">
        <v>120</v>
      </c>
      <c r="C43" s="214"/>
      <c r="D43" s="80"/>
      <c r="E43" s="80"/>
      <c r="F43" s="80"/>
      <c r="G43" s="80"/>
      <c r="H43" s="80"/>
      <c r="I43" s="80"/>
      <c r="J43" s="80"/>
      <c r="K43" s="80"/>
      <c r="L43" s="78"/>
      <c r="M43" s="78"/>
      <c r="N43" s="78"/>
      <c r="O43" s="78"/>
      <c r="P43" s="80">
        <f t="shared" ref="P43:AZ43" ca="1" si="30">$P$8*C$5*$C$3</f>
        <v>0</v>
      </c>
      <c r="Q43" s="80">
        <f t="shared" ca="1" si="30"/>
        <v>0</v>
      </c>
      <c r="R43" s="80">
        <f t="shared" ca="1" si="30"/>
        <v>0</v>
      </c>
      <c r="S43" s="80">
        <f t="shared" ca="1" si="30"/>
        <v>0</v>
      </c>
      <c r="T43" s="80">
        <f t="shared" ca="1" si="30"/>
        <v>0</v>
      </c>
      <c r="U43" s="80">
        <f t="shared" ca="1" si="30"/>
        <v>0</v>
      </c>
      <c r="V43" s="80">
        <f t="shared" ca="1" si="30"/>
        <v>0</v>
      </c>
      <c r="W43" s="80">
        <f t="shared" ca="1" si="30"/>
        <v>0</v>
      </c>
      <c r="X43" s="80">
        <f t="shared" ca="1" si="30"/>
        <v>0</v>
      </c>
      <c r="Y43" s="80">
        <f t="shared" ca="1" si="30"/>
        <v>0</v>
      </c>
      <c r="Z43" s="80">
        <f t="shared" ca="1" si="30"/>
        <v>0</v>
      </c>
      <c r="AA43" s="80">
        <f t="shared" ca="1" si="30"/>
        <v>0</v>
      </c>
      <c r="AB43" s="80">
        <f t="shared" ca="1" si="30"/>
        <v>0</v>
      </c>
      <c r="AC43" s="80">
        <f t="shared" ca="1" si="30"/>
        <v>0</v>
      </c>
      <c r="AD43" s="80">
        <f t="shared" ca="1" si="30"/>
        <v>0</v>
      </c>
      <c r="AE43" s="80">
        <f t="shared" ca="1" si="30"/>
        <v>0</v>
      </c>
      <c r="AF43" s="80">
        <f t="shared" ca="1" si="30"/>
        <v>0</v>
      </c>
      <c r="AG43" s="80">
        <f t="shared" ca="1" si="30"/>
        <v>0</v>
      </c>
      <c r="AH43" s="80">
        <f t="shared" ca="1" si="30"/>
        <v>0</v>
      </c>
      <c r="AI43" s="80">
        <f t="shared" ca="1" si="30"/>
        <v>0</v>
      </c>
      <c r="AJ43" s="80">
        <f t="shared" ca="1" si="30"/>
        <v>0</v>
      </c>
      <c r="AK43" s="80">
        <f t="shared" ca="1" si="30"/>
        <v>0</v>
      </c>
      <c r="AL43" s="80">
        <f t="shared" ca="1" si="30"/>
        <v>0</v>
      </c>
      <c r="AM43" s="80">
        <f t="shared" ca="1" si="30"/>
        <v>0</v>
      </c>
      <c r="AN43" s="80">
        <f t="shared" ca="1" si="30"/>
        <v>0</v>
      </c>
      <c r="AO43" s="80">
        <f t="shared" ca="1" si="30"/>
        <v>0</v>
      </c>
      <c r="AP43" s="80">
        <f t="shared" ca="1" si="30"/>
        <v>0</v>
      </c>
      <c r="AQ43" s="80">
        <f t="shared" ca="1" si="30"/>
        <v>0</v>
      </c>
      <c r="AR43" s="80">
        <f t="shared" ca="1" si="30"/>
        <v>0</v>
      </c>
      <c r="AS43" s="80">
        <f t="shared" ca="1" si="30"/>
        <v>0</v>
      </c>
      <c r="AT43" s="80">
        <f t="shared" ca="1" si="30"/>
        <v>0</v>
      </c>
      <c r="AU43" s="80">
        <f t="shared" ca="1" si="30"/>
        <v>0</v>
      </c>
      <c r="AV43" s="80">
        <f t="shared" ca="1" si="30"/>
        <v>0</v>
      </c>
      <c r="AW43" s="80">
        <f t="shared" ca="1" si="30"/>
        <v>0</v>
      </c>
      <c r="AX43" s="80">
        <f t="shared" ca="1" si="30"/>
        <v>0</v>
      </c>
      <c r="AY43" s="80">
        <f t="shared" ca="1" si="30"/>
        <v>0</v>
      </c>
      <c r="AZ43" s="80">
        <f t="shared" ca="1" si="30"/>
        <v>0</v>
      </c>
    </row>
    <row r="44" spans="1:52" hidden="1" outlineLevel="1">
      <c r="A44" s="87" t="s">
        <v>121</v>
      </c>
      <c r="C44" s="214"/>
      <c r="D44" s="80"/>
      <c r="E44" s="80"/>
      <c r="F44" s="80"/>
      <c r="G44" s="80"/>
      <c r="H44" s="80"/>
      <c r="I44" s="80"/>
      <c r="J44" s="80"/>
      <c r="K44" s="80"/>
      <c r="L44" s="78"/>
      <c r="M44" s="78"/>
      <c r="N44" s="78"/>
      <c r="O44" s="78"/>
      <c r="P44" s="80"/>
      <c r="Q44" s="80">
        <f t="shared" ref="Q44:AZ44" ca="1" si="31">$Q$8*C$5*$C$3</f>
        <v>0</v>
      </c>
      <c r="R44" s="80">
        <f t="shared" ca="1" si="31"/>
        <v>0</v>
      </c>
      <c r="S44" s="80">
        <f t="shared" ca="1" si="31"/>
        <v>0</v>
      </c>
      <c r="T44" s="80">
        <f t="shared" ca="1" si="31"/>
        <v>0</v>
      </c>
      <c r="U44" s="80">
        <f t="shared" ca="1" si="31"/>
        <v>0</v>
      </c>
      <c r="V44" s="80">
        <f t="shared" ca="1" si="31"/>
        <v>0</v>
      </c>
      <c r="W44" s="80">
        <f t="shared" ca="1" si="31"/>
        <v>0</v>
      </c>
      <c r="X44" s="80">
        <f t="shared" ca="1" si="31"/>
        <v>0</v>
      </c>
      <c r="Y44" s="80">
        <f t="shared" ca="1" si="31"/>
        <v>0</v>
      </c>
      <c r="Z44" s="80">
        <f t="shared" ca="1" si="31"/>
        <v>0</v>
      </c>
      <c r="AA44" s="80">
        <f t="shared" ca="1" si="31"/>
        <v>0</v>
      </c>
      <c r="AB44" s="80">
        <f t="shared" ca="1" si="31"/>
        <v>0</v>
      </c>
      <c r="AC44" s="80">
        <f t="shared" ca="1" si="31"/>
        <v>0</v>
      </c>
      <c r="AD44" s="80">
        <f t="shared" ca="1" si="31"/>
        <v>0</v>
      </c>
      <c r="AE44" s="80">
        <f t="shared" ca="1" si="31"/>
        <v>0</v>
      </c>
      <c r="AF44" s="80">
        <f t="shared" ca="1" si="31"/>
        <v>0</v>
      </c>
      <c r="AG44" s="80">
        <f t="shared" ca="1" si="31"/>
        <v>0</v>
      </c>
      <c r="AH44" s="80">
        <f t="shared" ca="1" si="31"/>
        <v>0</v>
      </c>
      <c r="AI44" s="80">
        <f t="shared" ca="1" si="31"/>
        <v>0</v>
      </c>
      <c r="AJ44" s="80">
        <f t="shared" ca="1" si="31"/>
        <v>0</v>
      </c>
      <c r="AK44" s="80">
        <f t="shared" ca="1" si="31"/>
        <v>0</v>
      </c>
      <c r="AL44" s="80">
        <f t="shared" ca="1" si="31"/>
        <v>0</v>
      </c>
      <c r="AM44" s="80">
        <f t="shared" ca="1" si="31"/>
        <v>0</v>
      </c>
      <c r="AN44" s="80">
        <f t="shared" ca="1" si="31"/>
        <v>0</v>
      </c>
      <c r="AO44" s="80">
        <f t="shared" ca="1" si="31"/>
        <v>0</v>
      </c>
      <c r="AP44" s="80">
        <f t="shared" ca="1" si="31"/>
        <v>0</v>
      </c>
      <c r="AQ44" s="80">
        <f t="shared" ca="1" si="31"/>
        <v>0</v>
      </c>
      <c r="AR44" s="80">
        <f t="shared" ca="1" si="31"/>
        <v>0</v>
      </c>
      <c r="AS44" s="80">
        <f t="shared" ca="1" si="31"/>
        <v>0</v>
      </c>
      <c r="AT44" s="80">
        <f t="shared" ca="1" si="31"/>
        <v>0</v>
      </c>
      <c r="AU44" s="80">
        <f t="shared" ca="1" si="31"/>
        <v>0</v>
      </c>
      <c r="AV44" s="80">
        <f t="shared" ca="1" si="31"/>
        <v>0</v>
      </c>
      <c r="AW44" s="80">
        <f t="shared" ca="1" si="31"/>
        <v>0</v>
      </c>
      <c r="AX44" s="80">
        <f t="shared" ca="1" si="31"/>
        <v>0</v>
      </c>
      <c r="AY44" s="80">
        <f t="shared" ca="1" si="31"/>
        <v>0</v>
      </c>
      <c r="AZ44" s="80">
        <f t="shared" ca="1" si="31"/>
        <v>0</v>
      </c>
    </row>
    <row r="45" spans="1:52" hidden="1" outlineLevel="1">
      <c r="A45" s="79"/>
      <c r="B45" s="174"/>
      <c r="C45" s="81"/>
      <c r="D45" s="82"/>
      <c r="E45" s="82"/>
      <c r="F45" s="82"/>
      <c r="G45" s="82"/>
      <c r="H45" s="82"/>
      <c r="I45" s="82"/>
      <c r="J45" s="82"/>
      <c r="K45" s="82"/>
      <c r="L45" s="82"/>
      <c r="M45" s="82"/>
      <c r="N45" s="82"/>
      <c r="O45" s="82"/>
      <c r="Q45" s="82"/>
      <c r="R45" s="82"/>
      <c r="S45" s="82"/>
      <c r="T45" s="82"/>
      <c r="U45" s="82"/>
      <c r="V45" s="82"/>
    </row>
    <row r="46" spans="1:52" hidden="1" outlineLevel="1">
      <c r="A46" s="11" t="s">
        <v>122</v>
      </c>
      <c r="W46" s="88"/>
    </row>
    <row r="47" spans="1:52" hidden="1" outlineLevel="1">
      <c r="A47" s="11" t="s">
        <v>105</v>
      </c>
      <c r="C47" s="31">
        <f>C$9</f>
        <v>0.35000000000000009</v>
      </c>
      <c r="D47" s="31">
        <f>D$9</f>
        <v>0</v>
      </c>
      <c r="E47" s="31">
        <f t="shared" ref="E47:AG54" si="32">E$9</f>
        <v>0.05</v>
      </c>
      <c r="F47" s="31">
        <f t="shared" si="32"/>
        <v>0.05</v>
      </c>
      <c r="G47" s="31">
        <f t="shared" si="32"/>
        <v>0</v>
      </c>
      <c r="H47" s="31">
        <f t="shared" si="32"/>
        <v>0.1</v>
      </c>
      <c r="I47" s="31">
        <f t="shared" si="32"/>
        <v>0.05</v>
      </c>
      <c r="J47" s="31">
        <f t="shared" si="32"/>
        <v>0.05</v>
      </c>
      <c r="K47" s="31">
        <f t="shared" si="32"/>
        <v>0.1</v>
      </c>
      <c r="L47" s="31">
        <f t="shared" si="32"/>
        <v>0.05</v>
      </c>
      <c r="M47" s="31">
        <f t="shared" si="32"/>
        <v>0.05</v>
      </c>
      <c r="N47" s="31">
        <f t="shared" si="32"/>
        <v>0</v>
      </c>
      <c r="O47" s="31">
        <f t="shared" si="32"/>
        <v>0</v>
      </c>
      <c r="P47" s="31">
        <f t="shared" si="32"/>
        <v>0.05</v>
      </c>
      <c r="Q47" s="31">
        <f t="shared" si="32"/>
        <v>0</v>
      </c>
      <c r="R47" s="31">
        <f t="shared" si="32"/>
        <v>0</v>
      </c>
      <c r="S47" s="31">
        <f t="shared" si="32"/>
        <v>0</v>
      </c>
      <c r="T47" s="31">
        <f t="shared" si="32"/>
        <v>0</v>
      </c>
      <c r="U47" s="31">
        <f t="shared" si="32"/>
        <v>0</v>
      </c>
      <c r="V47" s="31">
        <f t="shared" si="32"/>
        <v>0</v>
      </c>
      <c r="W47" s="1">
        <f t="shared" si="32"/>
        <v>0</v>
      </c>
      <c r="X47" s="1">
        <f t="shared" si="32"/>
        <v>0</v>
      </c>
      <c r="Y47" s="1">
        <f t="shared" si="32"/>
        <v>0</v>
      </c>
      <c r="Z47" s="1">
        <f t="shared" si="32"/>
        <v>0</v>
      </c>
      <c r="AA47" s="1">
        <f t="shared" si="32"/>
        <v>0</v>
      </c>
      <c r="AB47" s="1">
        <f t="shared" si="32"/>
        <v>0</v>
      </c>
      <c r="AC47" s="1">
        <f t="shared" si="32"/>
        <v>0</v>
      </c>
      <c r="AD47" s="1">
        <f t="shared" si="32"/>
        <v>0</v>
      </c>
      <c r="AE47" s="1">
        <f t="shared" si="32"/>
        <v>0</v>
      </c>
      <c r="AF47" s="1">
        <f t="shared" si="32"/>
        <v>0</v>
      </c>
      <c r="AG47" s="1">
        <f t="shared" si="32"/>
        <v>0</v>
      </c>
      <c r="AH47" s="1">
        <f t="shared" ref="AG47:AZ56" si="33">AH$9</f>
        <v>0</v>
      </c>
      <c r="AI47" s="1">
        <f t="shared" si="33"/>
        <v>0</v>
      </c>
      <c r="AJ47" s="1">
        <f t="shared" si="33"/>
        <v>0</v>
      </c>
      <c r="AK47" s="1">
        <f t="shared" si="33"/>
        <v>0</v>
      </c>
      <c r="AL47" s="1">
        <f t="shared" si="33"/>
        <v>0</v>
      </c>
      <c r="AM47" s="1">
        <f t="shared" si="33"/>
        <v>0</v>
      </c>
      <c r="AN47" s="1">
        <f t="shared" si="33"/>
        <v>0</v>
      </c>
      <c r="AO47" s="1">
        <f t="shared" si="33"/>
        <v>0</v>
      </c>
      <c r="AP47" s="1">
        <f t="shared" si="33"/>
        <v>0</v>
      </c>
      <c r="AQ47" s="1">
        <f t="shared" si="33"/>
        <v>0</v>
      </c>
      <c r="AR47" s="1">
        <f t="shared" si="33"/>
        <v>0</v>
      </c>
      <c r="AS47" s="1">
        <f t="shared" si="33"/>
        <v>0</v>
      </c>
      <c r="AT47" s="1">
        <f t="shared" si="33"/>
        <v>0</v>
      </c>
      <c r="AU47" s="1">
        <f t="shared" si="33"/>
        <v>0</v>
      </c>
      <c r="AV47" s="1">
        <f t="shared" si="33"/>
        <v>0</v>
      </c>
      <c r="AW47" s="1">
        <f t="shared" si="33"/>
        <v>0</v>
      </c>
      <c r="AX47" s="1">
        <f t="shared" si="33"/>
        <v>0</v>
      </c>
      <c r="AY47" s="1">
        <f t="shared" si="33"/>
        <v>0</v>
      </c>
      <c r="AZ47" s="1">
        <f t="shared" si="33"/>
        <v>0</v>
      </c>
    </row>
    <row r="48" spans="1:52" hidden="1" outlineLevel="1">
      <c r="A48" s="11" t="s">
        <v>106</v>
      </c>
      <c r="C48" s="31"/>
      <c r="D48" s="31">
        <f>SUM(C$9:D$9)</f>
        <v>0.35000000000000009</v>
      </c>
      <c r="E48" s="31">
        <f t="shared" si="32"/>
        <v>0.05</v>
      </c>
      <c r="F48" s="31">
        <f t="shared" si="32"/>
        <v>0.05</v>
      </c>
      <c r="G48" s="31">
        <f t="shared" si="32"/>
        <v>0</v>
      </c>
      <c r="H48" s="31">
        <f t="shared" si="32"/>
        <v>0.1</v>
      </c>
      <c r="I48" s="31">
        <f t="shared" si="32"/>
        <v>0.05</v>
      </c>
      <c r="J48" s="31">
        <f t="shared" si="32"/>
        <v>0.05</v>
      </c>
      <c r="K48" s="31">
        <f t="shared" si="32"/>
        <v>0.1</v>
      </c>
      <c r="L48" s="31">
        <f t="shared" si="32"/>
        <v>0.05</v>
      </c>
      <c r="M48" s="31">
        <f t="shared" si="32"/>
        <v>0.05</v>
      </c>
      <c r="N48" s="31">
        <f t="shared" si="32"/>
        <v>0</v>
      </c>
      <c r="O48" s="31">
        <f t="shared" si="32"/>
        <v>0</v>
      </c>
      <c r="P48" s="31">
        <f t="shared" si="32"/>
        <v>0.05</v>
      </c>
      <c r="Q48" s="31">
        <f t="shared" si="32"/>
        <v>0</v>
      </c>
      <c r="R48" s="31">
        <f t="shared" si="32"/>
        <v>0</v>
      </c>
      <c r="S48" s="31">
        <f t="shared" si="32"/>
        <v>0</v>
      </c>
      <c r="T48" s="31">
        <f t="shared" si="32"/>
        <v>0</v>
      </c>
      <c r="U48" s="31">
        <f t="shared" si="32"/>
        <v>0</v>
      </c>
      <c r="V48" s="31">
        <f t="shared" si="32"/>
        <v>0</v>
      </c>
      <c r="W48" s="1">
        <f t="shared" si="32"/>
        <v>0</v>
      </c>
      <c r="X48" s="1">
        <f t="shared" si="32"/>
        <v>0</v>
      </c>
      <c r="Y48" s="1">
        <f t="shared" si="32"/>
        <v>0</v>
      </c>
      <c r="Z48" s="1">
        <f t="shared" si="32"/>
        <v>0</v>
      </c>
      <c r="AA48" s="1">
        <f t="shared" si="32"/>
        <v>0</v>
      </c>
      <c r="AB48" s="1">
        <f t="shared" si="32"/>
        <v>0</v>
      </c>
      <c r="AC48" s="1">
        <f t="shared" si="32"/>
        <v>0</v>
      </c>
      <c r="AD48" s="1">
        <f t="shared" si="32"/>
        <v>0</v>
      </c>
      <c r="AE48" s="1">
        <f t="shared" si="32"/>
        <v>0</v>
      </c>
      <c r="AF48" s="1">
        <f t="shared" si="32"/>
        <v>0</v>
      </c>
      <c r="AG48" s="1">
        <f t="shared" si="33"/>
        <v>0</v>
      </c>
      <c r="AH48" s="1">
        <f t="shared" si="33"/>
        <v>0</v>
      </c>
      <c r="AI48" s="1">
        <f t="shared" si="33"/>
        <v>0</v>
      </c>
      <c r="AJ48" s="1">
        <f t="shared" si="33"/>
        <v>0</v>
      </c>
      <c r="AK48" s="1">
        <f t="shared" si="33"/>
        <v>0</v>
      </c>
      <c r="AL48" s="1">
        <f t="shared" si="33"/>
        <v>0</v>
      </c>
      <c r="AM48" s="1">
        <f t="shared" si="33"/>
        <v>0</v>
      </c>
      <c r="AN48" s="1">
        <f t="shared" si="33"/>
        <v>0</v>
      </c>
      <c r="AO48" s="1">
        <f t="shared" si="33"/>
        <v>0</v>
      </c>
      <c r="AP48" s="1">
        <f t="shared" si="33"/>
        <v>0</v>
      </c>
      <c r="AQ48" s="1">
        <f t="shared" si="33"/>
        <v>0</v>
      </c>
      <c r="AR48" s="1">
        <f t="shared" si="33"/>
        <v>0</v>
      </c>
      <c r="AS48" s="1">
        <f t="shared" si="33"/>
        <v>0</v>
      </c>
      <c r="AT48" s="1">
        <f t="shared" si="33"/>
        <v>0</v>
      </c>
      <c r="AU48" s="1">
        <f t="shared" si="33"/>
        <v>0</v>
      </c>
      <c r="AV48" s="1">
        <f t="shared" si="33"/>
        <v>0</v>
      </c>
      <c r="AW48" s="1">
        <f t="shared" si="33"/>
        <v>0</v>
      </c>
      <c r="AX48" s="1">
        <f t="shared" si="33"/>
        <v>0</v>
      </c>
      <c r="AY48" s="1">
        <f t="shared" si="33"/>
        <v>0</v>
      </c>
      <c r="AZ48" s="1">
        <f t="shared" si="33"/>
        <v>0</v>
      </c>
    </row>
    <row r="49" spans="1:52" hidden="1" outlineLevel="1">
      <c r="A49" s="11" t="s">
        <v>107</v>
      </c>
      <c r="C49" s="31"/>
      <c r="D49" s="31"/>
      <c r="E49" s="31">
        <f>SUM(C$9:E$9)</f>
        <v>0.40000000000000008</v>
      </c>
      <c r="F49" s="31">
        <f t="shared" si="32"/>
        <v>0.05</v>
      </c>
      <c r="G49" s="31">
        <f t="shared" si="32"/>
        <v>0</v>
      </c>
      <c r="H49" s="31">
        <f t="shared" si="32"/>
        <v>0.1</v>
      </c>
      <c r="I49" s="31">
        <f t="shared" si="32"/>
        <v>0.05</v>
      </c>
      <c r="J49" s="31">
        <f t="shared" si="32"/>
        <v>0.05</v>
      </c>
      <c r="K49" s="31">
        <f t="shared" si="32"/>
        <v>0.1</v>
      </c>
      <c r="L49" s="31">
        <f t="shared" si="32"/>
        <v>0.05</v>
      </c>
      <c r="M49" s="31">
        <f t="shared" si="32"/>
        <v>0.05</v>
      </c>
      <c r="N49" s="31">
        <f t="shared" si="32"/>
        <v>0</v>
      </c>
      <c r="O49" s="31">
        <f t="shared" si="32"/>
        <v>0</v>
      </c>
      <c r="P49" s="31">
        <f t="shared" si="32"/>
        <v>0.05</v>
      </c>
      <c r="Q49" s="31">
        <f t="shared" si="32"/>
        <v>0</v>
      </c>
      <c r="R49" s="31">
        <f t="shared" si="32"/>
        <v>0</v>
      </c>
      <c r="S49" s="31">
        <f t="shared" si="32"/>
        <v>0</v>
      </c>
      <c r="T49" s="31">
        <f t="shared" si="32"/>
        <v>0</v>
      </c>
      <c r="U49" s="31">
        <f t="shared" si="32"/>
        <v>0</v>
      </c>
      <c r="V49" s="31">
        <f t="shared" si="32"/>
        <v>0</v>
      </c>
      <c r="W49" s="1">
        <f t="shared" si="32"/>
        <v>0</v>
      </c>
      <c r="X49" s="1">
        <f t="shared" si="32"/>
        <v>0</v>
      </c>
      <c r="Y49" s="1">
        <f t="shared" si="32"/>
        <v>0</v>
      </c>
      <c r="Z49" s="1">
        <f t="shared" si="32"/>
        <v>0</v>
      </c>
      <c r="AA49" s="1">
        <f t="shared" si="32"/>
        <v>0</v>
      </c>
      <c r="AB49" s="1">
        <f t="shared" si="32"/>
        <v>0</v>
      </c>
      <c r="AC49" s="1">
        <f t="shared" si="32"/>
        <v>0</v>
      </c>
      <c r="AD49" s="1">
        <f t="shared" si="32"/>
        <v>0</v>
      </c>
      <c r="AE49" s="1">
        <f t="shared" si="32"/>
        <v>0</v>
      </c>
      <c r="AF49" s="1">
        <f t="shared" si="32"/>
        <v>0</v>
      </c>
      <c r="AG49" s="1">
        <f t="shared" si="33"/>
        <v>0</v>
      </c>
      <c r="AH49" s="1">
        <f t="shared" si="33"/>
        <v>0</v>
      </c>
      <c r="AI49" s="1">
        <f t="shared" si="33"/>
        <v>0</v>
      </c>
      <c r="AJ49" s="1">
        <f t="shared" si="33"/>
        <v>0</v>
      </c>
      <c r="AK49" s="1">
        <f t="shared" si="33"/>
        <v>0</v>
      </c>
      <c r="AL49" s="1">
        <f t="shared" si="33"/>
        <v>0</v>
      </c>
      <c r="AM49" s="1">
        <f t="shared" si="33"/>
        <v>0</v>
      </c>
      <c r="AN49" s="1">
        <f t="shared" si="33"/>
        <v>0</v>
      </c>
      <c r="AO49" s="1">
        <f t="shared" si="33"/>
        <v>0</v>
      </c>
      <c r="AP49" s="1">
        <f t="shared" si="33"/>
        <v>0</v>
      </c>
      <c r="AQ49" s="1">
        <f t="shared" si="33"/>
        <v>0</v>
      </c>
      <c r="AR49" s="1">
        <f t="shared" si="33"/>
        <v>0</v>
      </c>
      <c r="AS49" s="1">
        <f t="shared" si="33"/>
        <v>0</v>
      </c>
      <c r="AT49" s="1">
        <f t="shared" si="33"/>
        <v>0</v>
      </c>
      <c r="AU49" s="1">
        <f t="shared" si="33"/>
        <v>0</v>
      </c>
      <c r="AV49" s="1">
        <f t="shared" si="33"/>
        <v>0</v>
      </c>
      <c r="AW49" s="1">
        <f t="shared" si="33"/>
        <v>0</v>
      </c>
      <c r="AX49" s="1">
        <f t="shared" si="33"/>
        <v>0</v>
      </c>
      <c r="AY49" s="1">
        <f t="shared" si="33"/>
        <v>0</v>
      </c>
      <c r="AZ49" s="1">
        <f t="shared" si="33"/>
        <v>0</v>
      </c>
    </row>
    <row r="50" spans="1:52" hidden="1" outlineLevel="1">
      <c r="A50" s="11" t="s">
        <v>108</v>
      </c>
      <c r="C50" s="31"/>
      <c r="D50" s="31"/>
      <c r="E50" s="31"/>
      <c r="F50" s="31">
        <f>SUM(C$9:F$9)</f>
        <v>0.45000000000000007</v>
      </c>
      <c r="G50" s="31">
        <f t="shared" si="32"/>
        <v>0</v>
      </c>
      <c r="H50" s="31">
        <f t="shared" si="32"/>
        <v>0.1</v>
      </c>
      <c r="I50" s="31">
        <f t="shared" si="32"/>
        <v>0.05</v>
      </c>
      <c r="J50" s="31">
        <f t="shared" si="32"/>
        <v>0.05</v>
      </c>
      <c r="K50" s="31">
        <f t="shared" si="32"/>
        <v>0.1</v>
      </c>
      <c r="L50" s="31">
        <f t="shared" si="32"/>
        <v>0.05</v>
      </c>
      <c r="M50" s="31">
        <f t="shared" si="32"/>
        <v>0.05</v>
      </c>
      <c r="N50" s="31">
        <f t="shared" si="32"/>
        <v>0</v>
      </c>
      <c r="O50" s="31">
        <f t="shared" si="32"/>
        <v>0</v>
      </c>
      <c r="P50" s="31">
        <f t="shared" si="32"/>
        <v>0.05</v>
      </c>
      <c r="Q50" s="31">
        <f t="shared" si="32"/>
        <v>0</v>
      </c>
      <c r="R50" s="31">
        <f t="shared" si="32"/>
        <v>0</v>
      </c>
      <c r="S50" s="31">
        <f t="shared" ref="S50:AH56" si="34">S$9</f>
        <v>0</v>
      </c>
      <c r="T50" s="31">
        <f t="shared" si="34"/>
        <v>0</v>
      </c>
      <c r="U50" s="31">
        <f t="shared" si="34"/>
        <v>0</v>
      </c>
      <c r="V50" s="31">
        <f t="shared" si="34"/>
        <v>0</v>
      </c>
      <c r="W50" s="1">
        <f t="shared" si="34"/>
        <v>0</v>
      </c>
      <c r="X50" s="1">
        <f t="shared" si="34"/>
        <v>0</v>
      </c>
      <c r="Y50" s="1">
        <f t="shared" si="34"/>
        <v>0</v>
      </c>
      <c r="Z50" s="1">
        <f t="shared" si="34"/>
        <v>0</v>
      </c>
      <c r="AA50" s="1">
        <f t="shared" si="34"/>
        <v>0</v>
      </c>
      <c r="AB50" s="1">
        <f t="shared" si="34"/>
        <v>0</v>
      </c>
      <c r="AC50" s="1">
        <f t="shared" si="34"/>
        <v>0</v>
      </c>
      <c r="AD50" s="1">
        <f t="shared" si="34"/>
        <v>0</v>
      </c>
      <c r="AE50" s="1">
        <f t="shared" si="34"/>
        <v>0</v>
      </c>
      <c r="AF50" s="1">
        <f t="shared" si="34"/>
        <v>0</v>
      </c>
      <c r="AG50" s="1">
        <f t="shared" si="34"/>
        <v>0</v>
      </c>
      <c r="AH50" s="1">
        <f t="shared" si="34"/>
        <v>0</v>
      </c>
      <c r="AI50" s="1">
        <f t="shared" si="33"/>
        <v>0</v>
      </c>
      <c r="AJ50" s="1">
        <f t="shared" si="33"/>
        <v>0</v>
      </c>
      <c r="AK50" s="1">
        <f t="shared" si="33"/>
        <v>0</v>
      </c>
      <c r="AL50" s="1">
        <f t="shared" si="33"/>
        <v>0</v>
      </c>
      <c r="AM50" s="1">
        <f t="shared" si="33"/>
        <v>0</v>
      </c>
      <c r="AN50" s="1">
        <f t="shared" si="33"/>
        <v>0</v>
      </c>
      <c r="AO50" s="1">
        <f t="shared" si="33"/>
        <v>0</v>
      </c>
      <c r="AP50" s="1">
        <f t="shared" si="33"/>
        <v>0</v>
      </c>
      <c r="AQ50" s="1">
        <f t="shared" si="33"/>
        <v>0</v>
      </c>
      <c r="AR50" s="1">
        <f t="shared" si="33"/>
        <v>0</v>
      </c>
      <c r="AS50" s="1">
        <f t="shared" si="33"/>
        <v>0</v>
      </c>
      <c r="AT50" s="1">
        <f t="shared" si="33"/>
        <v>0</v>
      </c>
      <c r="AU50" s="1">
        <f t="shared" si="33"/>
        <v>0</v>
      </c>
      <c r="AV50" s="1">
        <f t="shared" si="33"/>
        <v>0</v>
      </c>
      <c r="AW50" s="1">
        <f t="shared" si="33"/>
        <v>0</v>
      </c>
      <c r="AX50" s="1">
        <f t="shared" si="33"/>
        <v>0</v>
      </c>
      <c r="AY50" s="1">
        <f t="shared" si="33"/>
        <v>0</v>
      </c>
      <c r="AZ50" s="1">
        <f t="shared" si="33"/>
        <v>0</v>
      </c>
    </row>
    <row r="51" spans="1:52" hidden="1" outlineLevel="1">
      <c r="A51" s="11" t="s">
        <v>109</v>
      </c>
      <c r="C51" s="31"/>
      <c r="D51" s="31"/>
      <c r="E51" s="31"/>
      <c r="F51" s="31"/>
      <c r="G51" s="31">
        <f>SUM(C$9:G$9)</f>
        <v>0.45000000000000007</v>
      </c>
      <c r="H51" s="31">
        <f t="shared" si="32"/>
        <v>0.1</v>
      </c>
      <c r="I51" s="31">
        <f t="shared" si="32"/>
        <v>0.05</v>
      </c>
      <c r="J51" s="31">
        <f t="shared" si="32"/>
        <v>0.05</v>
      </c>
      <c r="K51" s="31">
        <f t="shared" si="32"/>
        <v>0.1</v>
      </c>
      <c r="L51" s="31">
        <f t="shared" ref="L51:AB56" si="35">L$9</f>
        <v>0.05</v>
      </c>
      <c r="M51" s="31">
        <f t="shared" si="35"/>
        <v>0.05</v>
      </c>
      <c r="N51" s="31">
        <f t="shared" si="35"/>
        <v>0</v>
      </c>
      <c r="O51" s="31">
        <f t="shared" si="35"/>
        <v>0</v>
      </c>
      <c r="P51" s="31">
        <f t="shared" si="35"/>
        <v>0.05</v>
      </c>
      <c r="Q51" s="31">
        <f t="shared" si="35"/>
        <v>0</v>
      </c>
      <c r="R51" s="31">
        <f t="shared" si="35"/>
        <v>0</v>
      </c>
      <c r="S51" s="31">
        <f t="shared" si="35"/>
        <v>0</v>
      </c>
      <c r="T51" s="31">
        <f t="shared" si="35"/>
        <v>0</v>
      </c>
      <c r="U51" s="31">
        <f t="shared" si="35"/>
        <v>0</v>
      </c>
      <c r="V51" s="31">
        <f t="shared" si="35"/>
        <v>0</v>
      </c>
      <c r="W51" s="1">
        <f t="shared" si="35"/>
        <v>0</v>
      </c>
      <c r="X51" s="1">
        <f t="shared" si="35"/>
        <v>0</v>
      </c>
      <c r="Y51" s="1">
        <f t="shared" si="35"/>
        <v>0</v>
      </c>
      <c r="Z51" s="1">
        <f t="shared" si="35"/>
        <v>0</v>
      </c>
      <c r="AA51" s="1">
        <f t="shared" si="35"/>
        <v>0</v>
      </c>
      <c r="AB51" s="1">
        <f t="shared" si="35"/>
        <v>0</v>
      </c>
      <c r="AC51" s="1">
        <f t="shared" si="34"/>
        <v>0</v>
      </c>
      <c r="AD51" s="1">
        <f t="shared" si="34"/>
        <v>0</v>
      </c>
      <c r="AE51" s="1">
        <f t="shared" si="34"/>
        <v>0</v>
      </c>
      <c r="AF51" s="1">
        <f t="shared" si="34"/>
        <v>0</v>
      </c>
      <c r="AG51" s="1">
        <f t="shared" si="33"/>
        <v>0</v>
      </c>
      <c r="AH51" s="1">
        <f t="shared" si="33"/>
        <v>0</v>
      </c>
      <c r="AI51" s="1">
        <f t="shared" si="33"/>
        <v>0</v>
      </c>
      <c r="AJ51" s="1">
        <f t="shared" si="33"/>
        <v>0</v>
      </c>
      <c r="AK51" s="1">
        <f t="shared" si="33"/>
        <v>0</v>
      </c>
      <c r="AL51" s="1">
        <f t="shared" si="33"/>
        <v>0</v>
      </c>
      <c r="AM51" s="1">
        <f t="shared" si="33"/>
        <v>0</v>
      </c>
      <c r="AN51" s="1">
        <f t="shared" si="33"/>
        <v>0</v>
      </c>
      <c r="AO51" s="1">
        <f t="shared" si="33"/>
        <v>0</v>
      </c>
      <c r="AP51" s="1">
        <f t="shared" si="33"/>
        <v>0</v>
      </c>
      <c r="AQ51" s="1">
        <f t="shared" si="33"/>
        <v>0</v>
      </c>
      <c r="AR51" s="1">
        <f t="shared" si="33"/>
        <v>0</v>
      </c>
      <c r="AS51" s="1">
        <f t="shared" si="33"/>
        <v>0</v>
      </c>
      <c r="AT51" s="1">
        <f t="shared" si="33"/>
        <v>0</v>
      </c>
      <c r="AU51" s="1">
        <f t="shared" si="33"/>
        <v>0</v>
      </c>
      <c r="AV51" s="1">
        <f t="shared" si="33"/>
        <v>0</v>
      </c>
      <c r="AW51" s="1">
        <f t="shared" si="33"/>
        <v>0</v>
      </c>
      <c r="AX51" s="1">
        <f t="shared" si="33"/>
        <v>0</v>
      </c>
      <c r="AY51" s="1">
        <f t="shared" si="33"/>
        <v>0</v>
      </c>
      <c r="AZ51" s="1">
        <f t="shared" si="33"/>
        <v>0</v>
      </c>
    </row>
    <row r="52" spans="1:52" hidden="1" outlineLevel="1">
      <c r="A52" s="11" t="s">
        <v>110</v>
      </c>
      <c r="C52" s="31"/>
      <c r="D52" s="31"/>
      <c r="E52" s="31"/>
      <c r="F52" s="31"/>
      <c r="G52" s="31"/>
      <c r="H52" s="31">
        <f>SUM(C$9:H$9)</f>
        <v>0.55000000000000004</v>
      </c>
      <c r="I52" s="31">
        <f t="shared" si="32"/>
        <v>0.05</v>
      </c>
      <c r="J52" s="31">
        <f t="shared" si="32"/>
        <v>0.05</v>
      </c>
      <c r="K52" s="31">
        <f t="shared" si="32"/>
        <v>0.1</v>
      </c>
      <c r="L52" s="31">
        <f t="shared" si="35"/>
        <v>0.05</v>
      </c>
      <c r="M52" s="31">
        <f t="shared" si="35"/>
        <v>0.05</v>
      </c>
      <c r="N52" s="31">
        <f t="shared" si="35"/>
        <v>0</v>
      </c>
      <c r="O52" s="31">
        <f t="shared" si="35"/>
        <v>0</v>
      </c>
      <c r="P52" s="31">
        <f t="shared" si="35"/>
        <v>0.05</v>
      </c>
      <c r="Q52" s="31">
        <f t="shared" si="35"/>
        <v>0</v>
      </c>
      <c r="R52" s="31">
        <f t="shared" si="35"/>
        <v>0</v>
      </c>
      <c r="S52" s="31">
        <f t="shared" si="35"/>
        <v>0</v>
      </c>
      <c r="T52" s="31">
        <f t="shared" si="35"/>
        <v>0</v>
      </c>
      <c r="U52" s="31">
        <f t="shared" si="35"/>
        <v>0</v>
      </c>
      <c r="V52" s="31">
        <f t="shared" si="35"/>
        <v>0</v>
      </c>
      <c r="W52" s="1">
        <f t="shared" si="35"/>
        <v>0</v>
      </c>
      <c r="X52" s="1">
        <f t="shared" si="35"/>
        <v>0</v>
      </c>
      <c r="Y52" s="1">
        <f t="shared" si="35"/>
        <v>0</v>
      </c>
      <c r="Z52" s="1">
        <f t="shared" si="35"/>
        <v>0</v>
      </c>
      <c r="AA52" s="1">
        <f t="shared" si="35"/>
        <v>0</v>
      </c>
      <c r="AB52" s="1">
        <f t="shared" si="35"/>
        <v>0</v>
      </c>
      <c r="AC52" s="1">
        <f t="shared" si="34"/>
        <v>0</v>
      </c>
      <c r="AD52" s="1">
        <f t="shared" si="34"/>
        <v>0</v>
      </c>
      <c r="AE52" s="1">
        <f t="shared" si="34"/>
        <v>0</v>
      </c>
      <c r="AF52" s="1">
        <f t="shared" si="34"/>
        <v>0</v>
      </c>
      <c r="AG52" s="1">
        <f t="shared" si="33"/>
        <v>0</v>
      </c>
      <c r="AH52" s="1">
        <f t="shared" si="33"/>
        <v>0</v>
      </c>
      <c r="AI52" s="1">
        <f t="shared" si="33"/>
        <v>0</v>
      </c>
      <c r="AJ52" s="1">
        <f t="shared" si="33"/>
        <v>0</v>
      </c>
      <c r="AK52" s="1">
        <f t="shared" si="33"/>
        <v>0</v>
      </c>
      <c r="AL52" s="1">
        <f t="shared" si="33"/>
        <v>0</v>
      </c>
      <c r="AM52" s="1">
        <f t="shared" si="33"/>
        <v>0</v>
      </c>
      <c r="AN52" s="1">
        <f t="shared" si="33"/>
        <v>0</v>
      </c>
      <c r="AO52" s="1">
        <f t="shared" si="33"/>
        <v>0</v>
      </c>
      <c r="AP52" s="1">
        <f t="shared" si="33"/>
        <v>0</v>
      </c>
      <c r="AQ52" s="1">
        <f t="shared" si="33"/>
        <v>0</v>
      </c>
      <c r="AR52" s="1">
        <f t="shared" si="33"/>
        <v>0</v>
      </c>
      <c r="AS52" s="1">
        <f t="shared" si="33"/>
        <v>0</v>
      </c>
      <c r="AT52" s="1">
        <f t="shared" si="33"/>
        <v>0</v>
      </c>
      <c r="AU52" s="1">
        <f t="shared" si="33"/>
        <v>0</v>
      </c>
      <c r="AV52" s="1">
        <f t="shared" si="33"/>
        <v>0</v>
      </c>
      <c r="AW52" s="1">
        <f t="shared" si="33"/>
        <v>0</v>
      </c>
      <c r="AX52" s="1">
        <f t="shared" si="33"/>
        <v>0</v>
      </c>
      <c r="AY52" s="1">
        <f t="shared" si="33"/>
        <v>0</v>
      </c>
      <c r="AZ52" s="1">
        <f t="shared" si="33"/>
        <v>0</v>
      </c>
    </row>
    <row r="53" spans="1:52" hidden="1" outlineLevel="1">
      <c r="A53" s="11" t="s">
        <v>111</v>
      </c>
      <c r="C53" s="31"/>
      <c r="D53" s="31"/>
      <c r="E53" s="31"/>
      <c r="F53" s="31"/>
      <c r="G53" s="31"/>
      <c r="H53" s="31"/>
      <c r="I53" s="31">
        <f>SUM(C$9:I$9)</f>
        <v>0.60000000000000009</v>
      </c>
      <c r="J53" s="31">
        <f t="shared" si="32"/>
        <v>0.05</v>
      </c>
      <c r="K53" s="31">
        <f t="shared" si="32"/>
        <v>0.1</v>
      </c>
      <c r="L53" s="31">
        <f t="shared" si="35"/>
        <v>0.05</v>
      </c>
      <c r="M53" s="31">
        <f t="shared" si="35"/>
        <v>0.05</v>
      </c>
      <c r="N53" s="31">
        <f t="shared" si="35"/>
        <v>0</v>
      </c>
      <c r="O53" s="31">
        <f t="shared" si="35"/>
        <v>0</v>
      </c>
      <c r="P53" s="31">
        <f t="shared" si="35"/>
        <v>0.05</v>
      </c>
      <c r="Q53" s="31">
        <f t="shared" si="35"/>
        <v>0</v>
      </c>
      <c r="R53" s="31">
        <f t="shared" si="35"/>
        <v>0</v>
      </c>
      <c r="S53" s="31">
        <f t="shared" si="35"/>
        <v>0</v>
      </c>
      <c r="T53" s="31">
        <f t="shared" si="35"/>
        <v>0</v>
      </c>
      <c r="U53" s="31">
        <f t="shared" si="35"/>
        <v>0</v>
      </c>
      <c r="V53" s="31">
        <f t="shared" si="35"/>
        <v>0</v>
      </c>
      <c r="W53" s="1">
        <f t="shared" si="35"/>
        <v>0</v>
      </c>
      <c r="X53" s="1">
        <f t="shared" si="35"/>
        <v>0</v>
      </c>
      <c r="Y53" s="1">
        <f t="shared" si="35"/>
        <v>0</v>
      </c>
      <c r="Z53" s="1">
        <f t="shared" si="35"/>
        <v>0</v>
      </c>
      <c r="AA53" s="1">
        <f t="shared" si="35"/>
        <v>0</v>
      </c>
      <c r="AB53" s="1">
        <f t="shared" si="35"/>
        <v>0</v>
      </c>
      <c r="AC53" s="1">
        <f t="shared" si="34"/>
        <v>0</v>
      </c>
      <c r="AD53" s="1">
        <f t="shared" si="34"/>
        <v>0</v>
      </c>
      <c r="AE53" s="1">
        <f t="shared" si="34"/>
        <v>0</v>
      </c>
      <c r="AF53" s="1">
        <f t="shared" si="34"/>
        <v>0</v>
      </c>
      <c r="AG53" s="1">
        <f t="shared" si="33"/>
        <v>0</v>
      </c>
      <c r="AH53" s="1">
        <f t="shared" si="33"/>
        <v>0</v>
      </c>
      <c r="AI53" s="1">
        <f t="shared" si="33"/>
        <v>0</v>
      </c>
      <c r="AJ53" s="1">
        <f t="shared" si="33"/>
        <v>0</v>
      </c>
      <c r="AK53" s="1">
        <f t="shared" si="33"/>
        <v>0</v>
      </c>
      <c r="AL53" s="1">
        <f t="shared" si="33"/>
        <v>0</v>
      </c>
      <c r="AM53" s="1">
        <f t="shared" si="33"/>
        <v>0</v>
      </c>
      <c r="AN53" s="1">
        <f t="shared" si="33"/>
        <v>0</v>
      </c>
      <c r="AO53" s="1">
        <f t="shared" si="33"/>
        <v>0</v>
      </c>
      <c r="AP53" s="1">
        <f t="shared" si="33"/>
        <v>0</v>
      </c>
      <c r="AQ53" s="1">
        <f t="shared" si="33"/>
        <v>0</v>
      </c>
      <c r="AR53" s="1">
        <f t="shared" si="33"/>
        <v>0</v>
      </c>
      <c r="AS53" s="1">
        <f t="shared" si="33"/>
        <v>0</v>
      </c>
      <c r="AT53" s="1">
        <f t="shared" si="33"/>
        <v>0</v>
      </c>
      <c r="AU53" s="1">
        <f t="shared" si="33"/>
        <v>0</v>
      </c>
      <c r="AV53" s="1">
        <f t="shared" si="33"/>
        <v>0</v>
      </c>
      <c r="AW53" s="1">
        <f t="shared" si="33"/>
        <v>0</v>
      </c>
      <c r="AX53" s="1">
        <f t="shared" si="33"/>
        <v>0</v>
      </c>
      <c r="AY53" s="1">
        <f t="shared" si="33"/>
        <v>0</v>
      </c>
      <c r="AZ53" s="1">
        <f t="shared" si="33"/>
        <v>0</v>
      </c>
    </row>
    <row r="54" spans="1:52" hidden="1" outlineLevel="1">
      <c r="A54" s="11" t="s">
        <v>112</v>
      </c>
      <c r="C54" s="31"/>
      <c r="D54" s="31"/>
      <c r="E54" s="31"/>
      <c r="F54" s="31"/>
      <c r="G54" s="31"/>
      <c r="H54" s="31"/>
      <c r="I54" s="31"/>
      <c r="J54" s="31">
        <f>SUM(C$9:J$9)</f>
        <v>0.65000000000000013</v>
      </c>
      <c r="K54" s="31">
        <f t="shared" si="32"/>
        <v>0.1</v>
      </c>
      <c r="L54" s="31">
        <f t="shared" si="35"/>
        <v>0.05</v>
      </c>
      <c r="M54" s="31">
        <f t="shared" si="35"/>
        <v>0.05</v>
      </c>
      <c r="N54" s="31">
        <f t="shared" si="35"/>
        <v>0</v>
      </c>
      <c r="O54" s="31">
        <f t="shared" si="35"/>
        <v>0</v>
      </c>
      <c r="P54" s="31">
        <f t="shared" si="35"/>
        <v>0.05</v>
      </c>
      <c r="Q54" s="31">
        <f t="shared" si="35"/>
        <v>0</v>
      </c>
      <c r="R54" s="31">
        <f t="shared" si="35"/>
        <v>0</v>
      </c>
      <c r="S54" s="31">
        <f t="shared" si="35"/>
        <v>0</v>
      </c>
      <c r="T54" s="31">
        <f t="shared" si="35"/>
        <v>0</v>
      </c>
      <c r="U54" s="31">
        <f t="shared" si="35"/>
        <v>0</v>
      </c>
      <c r="V54" s="31">
        <f t="shared" si="35"/>
        <v>0</v>
      </c>
      <c r="W54" s="1">
        <f t="shared" si="35"/>
        <v>0</v>
      </c>
      <c r="X54" s="1">
        <f t="shared" si="35"/>
        <v>0</v>
      </c>
      <c r="Y54" s="1">
        <f t="shared" si="35"/>
        <v>0</v>
      </c>
      <c r="Z54" s="1">
        <f t="shared" si="35"/>
        <v>0</v>
      </c>
      <c r="AA54" s="1">
        <f t="shared" si="35"/>
        <v>0</v>
      </c>
      <c r="AB54" s="1">
        <f t="shared" si="35"/>
        <v>0</v>
      </c>
      <c r="AC54" s="1">
        <f t="shared" si="34"/>
        <v>0</v>
      </c>
      <c r="AD54" s="1">
        <f t="shared" si="34"/>
        <v>0</v>
      </c>
      <c r="AE54" s="1">
        <f t="shared" si="34"/>
        <v>0</v>
      </c>
      <c r="AF54" s="1">
        <f t="shared" si="34"/>
        <v>0</v>
      </c>
      <c r="AG54" s="1">
        <f t="shared" si="33"/>
        <v>0</v>
      </c>
      <c r="AH54" s="1">
        <f t="shared" si="33"/>
        <v>0</v>
      </c>
      <c r="AI54" s="1">
        <f t="shared" si="33"/>
        <v>0</v>
      </c>
      <c r="AJ54" s="1">
        <f t="shared" si="33"/>
        <v>0</v>
      </c>
      <c r="AK54" s="1">
        <f t="shared" si="33"/>
        <v>0</v>
      </c>
      <c r="AL54" s="1">
        <f t="shared" si="33"/>
        <v>0</v>
      </c>
      <c r="AM54" s="1">
        <f t="shared" si="33"/>
        <v>0</v>
      </c>
      <c r="AN54" s="1">
        <f t="shared" si="33"/>
        <v>0</v>
      </c>
      <c r="AO54" s="1">
        <f t="shared" si="33"/>
        <v>0</v>
      </c>
      <c r="AP54" s="1">
        <f t="shared" si="33"/>
        <v>0</v>
      </c>
      <c r="AQ54" s="1">
        <f t="shared" si="33"/>
        <v>0</v>
      </c>
      <c r="AR54" s="1">
        <f t="shared" si="33"/>
        <v>0</v>
      </c>
      <c r="AS54" s="1">
        <f t="shared" si="33"/>
        <v>0</v>
      </c>
      <c r="AT54" s="1">
        <f t="shared" si="33"/>
        <v>0</v>
      </c>
      <c r="AU54" s="1">
        <f t="shared" si="33"/>
        <v>0</v>
      </c>
      <c r="AV54" s="1">
        <f t="shared" si="33"/>
        <v>0</v>
      </c>
      <c r="AW54" s="1">
        <f t="shared" si="33"/>
        <v>0</v>
      </c>
      <c r="AX54" s="1">
        <f t="shared" si="33"/>
        <v>0</v>
      </c>
      <c r="AY54" s="1">
        <f t="shared" si="33"/>
        <v>0</v>
      </c>
      <c r="AZ54" s="1">
        <f t="shared" si="33"/>
        <v>0</v>
      </c>
    </row>
    <row r="55" spans="1:52" hidden="1" outlineLevel="1">
      <c r="A55" s="11" t="s">
        <v>113</v>
      </c>
      <c r="C55" s="31"/>
      <c r="D55" s="31"/>
      <c r="E55" s="31"/>
      <c r="F55" s="31"/>
      <c r="G55" s="31"/>
      <c r="H55" s="31"/>
      <c r="I55" s="31"/>
      <c r="J55" s="31"/>
      <c r="K55" s="31">
        <f>SUM(C$9:K$9)</f>
        <v>0.75000000000000011</v>
      </c>
      <c r="L55" s="31">
        <f t="shared" si="35"/>
        <v>0.05</v>
      </c>
      <c r="M55" s="31">
        <f t="shared" si="35"/>
        <v>0.05</v>
      </c>
      <c r="N55" s="31">
        <f t="shared" si="35"/>
        <v>0</v>
      </c>
      <c r="O55" s="31">
        <f t="shared" si="35"/>
        <v>0</v>
      </c>
      <c r="P55" s="31">
        <f t="shared" si="35"/>
        <v>0.05</v>
      </c>
      <c r="Q55" s="31">
        <f t="shared" si="35"/>
        <v>0</v>
      </c>
      <c r="R55" s="31">
        <f t="shared" si="35"/>
        <v>0</v>
      </c>
      <c r="S55" s="31">
        <f t="shared" si="35"/>
        <v>0</v>
      </c>
      <c r="T55" s="31">
        <f t="shared" si="35"/>
        <v>0</v>
      </c>
      <c r="U55" s="31">
        <f t="shared" si="35"/>
        <v>0</v>
      </c>
      <c r="V55" s="31">
        <f t="shared" si="35"/>
        <v>0</v>
      </c>
      <c r="W55" s="1">
        <f t="shared" si="35"/>
        <v>0</v>
      </c>
      <c r="X55" s="1">
        <f t="shared" si="35"/>
        <v>0</v>
      </c>
      <c r="Y55" s="1">
        <f t="shared" si="35"/>
        <v>0</v>
      </c>
      <c r="Z55" s="1">
        <f t="shared" si="35"/>
        <v>0</v>
      </c>
      <c r="AA55" s="1">
        <f t="shared" si="35"/>
        <v>0</v>
      </c>
      <c r="AB55" s="1">
        <f t="shared" si="35"/>
        <v>0</v>
      </c>
      <c r="AC55" s="1">
        <f t="shared" si="34"/>
        <v>0</v>
      </c>
      <c r="AD55" s="1">
        <f t="shared" si="34"/>
        <v>0</v>
      </c>
      <c r="AE55" s="1">
        <f t="shared" si="34"/>
        <v>0</v>
      </c>
      <c r="AF55" s="1">
        <f t="shared" si="34"/>
        <v>0</v>
      </c>
      <c r="AG55" s="1">
        <f t="shared" si="33"/>
        <v>0</v>
      </c>
      <c r="AH55" s="1">
        <f t="shared" si="33"/>
        <v>0</v>
      </c>
      <c r="AI55" s="1">
        <f t="shared" si="33"/>
        <v>0</v>
      </c>
      <c r="AJ55" s="1">
        <f t="shared" si="33"/>
        <v>0</v>
      </c>
      <c r="AK55" s="1">
        <f t="shared" si="33"/>
        <v>0</v>
      </c>
      <c r="AL55" s="1">
        <f t="shared" si="33"/>
        <v>0</v>
      </c>
      <c r="AM55" s="1">
        <f t="shared" si="33"/>
        <v>0</v>
      </c>
      <c r="AN55" s="1">
        <f t="shared" si="33"/>
        <v>0</v>
      </c>
      <c r="AO55" s="1">
        <f t="shared" si="33"/>
        <v>0</v>
      </c>
      <c r="AP55" s="1">
        <f t="shared" si="33"/>
        <v>0</v>
      </c>
      <c r="AQ55" s="1">
        <f t="shared" si="33"/>
        <v>0</v>
      </c>
      <c r="AR55" s="1">
        <f t="shared" si="33"/>
        <v>0</v>
      </c>
      <c r="AS55" s="1">
        <f t="shared" si="33"/>
        <v>0</v>
      </c>
      <c r="AT55" s="1">
        <f t="shared" si="33"/>
        <v>0</v>
      </c>
      <c r="AU55" s="1">
        <f t="shared" si="33"/>
        <v>0</v>
      </c>
      <c r="AV55" s="1">
        <f t="shared" si="33"/>
        <v>0</v>
      </c>
      <c r="AW55" s="1">
        <f t="shared" si="33"/>
        <v>0</v>
      </c>
      <c r="AX55" s="1">
        <f t="shared" si="33"/>
        <v>0</v>
      </c>
      <c r="AY55" s="1">
        <f t="shared" si="33"/>
        <v>0</v>
      </c>
      <c r="AZ55" s="1">
        <f t="shared" si="33"/>
        <v>0</v>
      </c>
    </row>
    <row r="56" spans="1:52" hidden="1" outlineLevel="1">
      <c r="A56" s="11" t="s">
        <v>114</v>
      </c>
      <c r="C56" s="31"/>
      <c r="D56" s="31"/>
      <c r="E56" s="31"/>
      <c r="F56" s="31"/>
      <c r="G56" s="31"/>
      <c r="H56" s="31"/>
      <c r="I56" s="31"/>
      <c r="J56" s="31"/>
      <c r="K56" s="31"/>
      <c r="L56" s="31">
        <f>SUM(C$9:L$9)</f>
        <v>0.80000000000000016</v>
      </c>
      <c r="M56" s="31">
        <f t="shared" si="35"/>
        <v>0.05</v>
      </c>
      <c r="N56" s="31">
        <f t="shared" si="35"/>
        <v>0</v>
      </c>
      <c r="O56" s="31">
        <f t="shared" si="35"/>
        <v>0</v>
      </c>
      <c r="P56" s="31">
        <f t="shared" si="35"/>
        <v>0.05</v>
      </c>
      <c r="Q56" s="31">
        <f t="shared" si="35"/>
        <v>0</v>
      </c>
      <c r="R56" s="31">
        <f t="shared" si="35"/>
        <v>0</v>
      </c>
      <c r="S56" s="31">
        <f t="shared" si="35"/>
        <v>0</v>
      </c>
      <c r="T56" s="31">
        <f t="shared" si="35"/>
        <v>0</v>
      </c>
      <c r="U56" s="31">
        <f t="shared" si="35"/>
        <v>0</v>
      </c>
      <c r="V56" s="31">
        <f t="shared" si="35"/>
        <v>0</v>
      </c>
      <c r="W56" s="1">
        <f t="shared" si="35"/>
        <v>0</v>
      </c>
      <c r="X56" s="1">
        <f t="shared" si="35"/>
        <v>0</v>
      </c>
      <c r="Y56" s="1">
        <f t="shared" si="35"/>
        <v>0</v>
      </c>
      <c r="Z56" s="1">
        <f t="shared" si="35"/>
        <v>0</v>
      </c>
      <c r="AA56" s="1">
        <f t="shared" si="35"/>
        <v>0</v>
      </c>
      <c r="AB56" s="1">
        <f t="shared" si="35"/>
        <v>0</v>
      </c>
      <c r="AC56" s="1">
        <f t="shared" si="34"/>
        <v>0</v>
      </c>
      <c r="AD56" s="1">
        <f t="shared" si="34"/>
        <v>0</v>
      </c>
      <c r="AE56" s="1">
        <f t="shared" si="34"/>
        <v>0</v>
      </c>
      <c r="AF56" s="1">
        <f t="shared" si="34"/>
        <v>0</v>
      </c>
      <c r="AG56" s="1">
        <f t="shared" si="33"/>
        <v>0</v>
      </c>
      <c r="AH56" s="1">
        <f t="shared" si="33"/>
        <v>0</v>
      </c>
      <c r="AI56" s="1">
        <f t="shared" si="33"/>
        <v>0</v>
      </c>
      <c r="AJ56" s="1">
        <f t="shared" si="33"/>
        <v>0</v>
      </c>
      <c r="AK56" s="1">
        <f t="shared" si="33"/>
        <v>0</v>
      </c>
      <c r="AL56" s="1">
        <f t="shared" si="33"/>
        <v>0</v>
      </c>
      <c r="AM56" s="1">
        <f t="shared" si="33"/>
        <v>0</v>
      </c>
      <c r="AN56" s="1">
        <f t="shared" si="33"/>
        <v>0</v>
      </c>
      <c r="AO56" s="1">
        <f t="shared" si="33"/>
        <v>0</v>
      </c>
      <c r="AP56" s="1">
        <f t="shared" si="33"/>
        <v>0</v>
      </c>
      <c r="AQ56" s="1">
        <f t="shared" si="33"/>
        <v>0</v>
      </c>
      <c r="AR56" s="1">
        <f t="shared" si="33"/>
        <v>0</v>
      </c>
      <c r="AS56" s="1">
        <f t="shared" si="33"/>
        <v>0</v>
      </c>
      <c r="AT56" s="1">
        <f t="shared" si="33"/>
        <v>0</v>
      </c>
      <c r="AU56" s="1">
        <f t="shared" si="33"/>
        <v>0</v>
      </c>
      <c r="AV56" s="1">
        <f t="shared" si="33"/>
        <v>0</v>
      </c>
      <c r="AW56" s="1">
        <f t="shared" si="33"/>
        <v>0</v>
      </c>
      <c r="AX56" s="1">
        <f t="shared" si="33"/>
        <v>0</v>
      </c>
      <c r="AY56" s="1">
        <f t="shared" si="33"/>
        <v>0</v>
      </c>
      <c r="AZ56" s="1">
        <f t="shared" si="33"/>
        <v>0</v>
      </c>
    </row>
    <row r="57" spans="1:52" hidden="1" outlineLevel="1">
      <c r="C57" s="31"/>
      <c r="D57" s="31"/>
      <c r="E57" s="31"/>
      <c r="F57" s="31"/>
      <c r="G57" s="31"/>
      <c r="H57" s="31"/>
      <c r="I57" s="31"/>
      <c r="J57" s="31"/>
      <c r="K57" s="31"/>
      <c r="L57" s="31"/>
      <c r="M57" s="31"/>
      <c r="N57" s="31"/>
      <c r="O57" s="31"/>
      <c r="P57" s="31"/>
      <c r="Q57" s="31"/>
      <c r="R57" s="31"/>
      <c r="S57" s="31"/>
      <c r="T57" s="31"/>
      <c r="U57" s="31"/>
      <c r="V57" s="3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row>
    <row r="58" spans="1:52" s="6" customFormat="1" hidden="1" outlineLevel="1">
      <c r="A58" s="11" t="s">
        <v>123</v>
      </c>
      <c r="B58" s="175"/>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row>
    <row r="59" spans="1:52" hidden="1" outlineLevel="1">
      <c r="A59" s="11" t="s">
        <v>105</v>
      </c>
      <c r="C59" s="31">
        <f t="shared" ref="C59:AG59" si="36">C$9</f>
        <v>0.35000000000000009</v>
      </c>
      <c r="D59" s="31">
        <f t="shared" si="36"/>
        <v>0</v>
      </c>
      <c r="E59" s="31">
        <f t="shared" si="36"/>
        <v>0.05</v>
      </c>
      <c r="F59" s="31">
        <f t="shared" si="36"/>
        <v>0.05</v>
      </c>
      <c r="G59" s="31">
        <f t="shared" si="36"/>
        <v>0</v>
      </c>
      <c r="H59" s="31">
        <f t="shared" si="36"/>
        <v>0.1</v>
      </c>
      <c r="I59" s="31">
        <f t="shared" si="36"/>
        <v>0.05</v>
      </c>
      <c r="J59" s="31">
        <f t="shared" si="36"/>
        <v>0.05</v>
      </c>
      <c r="K59" s="31">
        <f t="shared" si="36"/>
        <v>0.1</v>
      </c>
      <c r="L59" s="31">
        <f t="shared" si="36"/>
        <v>0.05</v>
      </c>
      <c r="M59" s="31">
        <f t="shared" si="36"/>
        <v>0.05</v>
      </c>
      <c r="N59" s="31">
        <f t="shared" si="36"/>
        <v>0</v>
      </c>
      <c r="O59" s="31">
        <f t="shared" si="36"/>
        <v>0</v>
      </c>
      <c r="P59" s="31">
        <f t="shared" si="36"/>
        <v>0.05</v>
      </c>
      <c r="Q59" s="31">
        <f t="shared" si="36"/>
        <v>0</v>
      </c>
      <c r="R59" s="31">
        <f t="shared" si="36"/>
        <v>0</v>
      </c>
      <c r="S59" s="31">
        <f t="shared" si="36"/>
        <v>0</v>
      </c>
      <c r="T59" s="31">
        <f t="shared" si="36"/>
        <v>0</v>
      </c>
      <c r="U59" s="31">
        <f t="shared" si="36"/>
        <v>0</v>
      </c>
      <c r="V59" s="31">
        <f t="shared" si="36"/>
        <v>0</v>
      </c>
      <c r="W59" s="1">
        <f t="shared" si="36"/>
        <v>0</v>
      </c>
      <c r="X59" s="1">
        <f t="shared" si="36"/>
        <v>0</v>
      </c>
      <c r="Y59" s="1">
        <f t="shared" si="36"/>
        <v>0</v>
      </c>
      <c r="Z59" s="1">
        <f t="shared" si="36"/>
        <v>0</v>
      </c>
      <c r="AA59" s="1">
        <f t="shared" si="36"/>
        <v>0</v>
      </c>
      <c r="AB59" s="1">
        <f t="shared" si="36"/>
        <v>0</v>
      </c>
      <c r="AC59" s="1">
        <f t="shared" si="36"/>
        <v>0</v>
      </c>
      <c r="AD59" s="1">
        <f t="shared" si="36"/>
        <v>0</v>
      </c>
      <c r="AE59" s="1">
        <f t="shared" si="36"/>
        <v>0</v>
      </c>
      <c r="AF59" s="1">
        <f t="shared" si="36"/>
        <v>0</v>
      </c>
      <c r="AG59" s="1">
        <f t="shared" si="36"/>
        <v>0</v>
      </c>
      <c r="AH59" s="1">
        <f t="shared" ref="AG59:AZ72" si="37">AH$9</f>
        <v>0</v>
      </c>
      <c r="AI59" s="1">
        <f t="shared" si="37"/>
        <v>0</v>
      </c>
      <c r="AJ59" s="1">
        <f t="shared" si="37"/>
        <v>0</v>
      </c>
      <c r="AK59" s="1">
        <f t="shared" si="37"/>
        <v>0</v>
      </c>
      <c r="AL59" s="1">
        <f t="shared" si="37"/>
        <v>0</v>
      </c>
      <c r="AM59" s="1">
        <f t="shared" si="37"/>
        <v>0</v>
      </c>
      <c r="AN59" s="1">
        <f t="shared" si="37"/>
        <v>0</v>
      </c>
      <c r="AO59" s="1">
        <f t="shared" si="37"/>
        <v>0</v>
      </c>
      <c r="AP59" s="1">
        <f t="shared" si="37"/>
        <v>0</v>
      </c>
      <c r="AQ59" s="1">
        <f t="shared" si="37"/>
        <v>0</v>
      </c>
      <c r="AR59" s="1">
        <f t="shared" si="37"/>
        <v>0</v>
      </c>
      <c r="AS59" s="1">
        <f t="shared" si="37"/>
        <v>0</v>
      </c>
      <c r="AT59" s="1">
        <f t="shared" si="37"/>
        <v>0</v>
      </c>
      <c r="AU59" s="1">
        <f t="shared" si="37"/>
        <v>0</v>
      </c>
      <c r="AV59" s="1">
        <f t="shared" si="37"/>
        <v>0</v>
      </c>
      <c r="AW59" s="1">
        <f t="shared" si="37"/>
        <v>0</v>
      </c>
      <c r="AX59" s="1">
        <f t="shared" si="37"/>
        <v>0</v>
      </c>
      <c r="AY59" s="1">
        <f t="shared" si="37"/>
        <v>0</v>
      </c>
      <c r="AZ59" s="1">
        <f t="shared" si="37"/>
        <v>0</v>
      </c>
    </row>
    <row r="60" spans="1:52" hidden="1" outlineLevel="1">
      <c r="A60" s="11" t="s">
        <v>106</v>
      </c>
      <c r="C60" s="31"/>
      <c r="D60" s="31">
        <f>SUM(C$9:D$9)</f>
        <v>0.35000000000000009</v>
      </c>
      <c r="E60" s="1">
        <f t="shared" ref="E60:AF60" si="38">E$9</f>
        <v>0.05</v>
      </c>
      <c r="F60" s="1">
        <f t="shared" si="38"/>
        <v>0.05</v>
      </c>
      <c r="G60" s="1">
        <f t="shared" si="38"/>
        <v>0</v>
      </c>
      <c r="H60" s="1">
        <f t="shared" si="38"/>
        <v>0.1</v>
      </c>
      <c r="I60" s="1">
        <f t="shared" si="38"/>
        <v>0.05</v>
      </c>
      <c r="J60" s="1">
        <f t="shared" si="38"/>
        <v>0.05</v>
      </c>
      <c r="K60" s="1">
        <f t="shared" si="38"/>
        <v>0.1</v>
      </c>
      <c r="L60" s="1">
        <f t="shared" si="38"/>
        <v>0.05</v>
      </c>
      <c r="M60" s="1">
        <f t="shared" si="38"/>
        <v>0.05</v>
      </c>
      <c r="N60" s="1">
        <f t="shared" si="38"/>
        <v>0</v>
      </c>
      <c r="O60" s="1">
        <f t="shared" si="38"/>
        <v>0</v>
      </c>
      <c r="P60" s="1">
        <f t="shared" si="38"/>
        <v>0.05</v>
      </c>
      <c r="Q60" s="1">
        <f t="shared" si="38"/>
        <v>0</v>
      </c>
      <c r="R60" s="1">
        <f t="shared" si="38"/>
        <v>0</v>
      </c>
      <c r="S60" s="1">
        <f t="shared" si="38"/>
        <v>0</v>
      </c>
      <c r="T60" s="1">
        <f t="shared" si="38"/>
        <v>0</v>
      </c>
      <c r="U60" s="1">
        <f t="shared" si="38"/>
        <v>0</v>
      </c>
      <c r="V60" s="1">
        <f t="shared" si="38"/>
        <v>0</v>
      </c>
      <c r="W60" s="1">
        <f t="shared" si="38"/>
        <v>0</v>
      </c>
      <c r="X60" s="1">
        <f t="shared" si="38"/>
        <v>0</v>
      </c>
      <c r="Y60" s="1">
        <f t="shared" si="38"/>
        <v>0</v>
      </c>
      <c r="Z60" s="1">
        <f t="shared" si="38"/>
        <v>0</v>
      </c>
      <c r="AA60" s="1">
        <f t="shared" si="38"/>
        <v>0</v>
      </c>
      <c r="AB60" s="1">
        <f t="shared" si="38"/>
        <v>0</v>
      </c>
      <c r="AC60" s="1">
        <f t="shared" si="38"/>
        <v>0</v>
      </c>
      <c r="AD60" s="1">
        <f t="shared" si="38"/>
        <v>0</v>
      </c>
      <c r="AE60" s="1">
        <f t="shared" si="38"/>
        <v>0</v>
      </c>
      <c r="AF60" s="1">
        <f t="shared" si="38"/>
        <v>0</v>
      </c>
      <c r="AG60" s="1">
        <f t="shared" si="37"/>
        <v>0</v>
      </c>
      <c r="AH60" s="1">
        <f t="shared" si="37"/>
        <v>0</v>
      </c>
      <c r="AI60" s="1">
        <f t="shared" si="37"/>
        <v>0</v>
      </c>
      <c r="AJ60" s="1">
        <f t="shared" si="37"/>
        <v>0</v>
      </c>
      <c r="AK60" s="1">
        <f t="shared" si="37"/>
        <v>0</v>
      </c>
      <c r="AL60" s="1">
        <f t="shared" si="37"/>
        <v>0</v>
      </c>
      <c r="AM60" s="1">
        <f t="shared" si="37"/>
        <v>0</v>
      </c>
      <c r="AN60" s="1">
        <f t="shared" si="37"/>
        <v>0</v>
      </c>
      <c r="AO60" s="1">
        <f t="shared" si="37"/>
        <v>0</v>
      </c>
      <c r="AP60" s="1">
        <f t="shared" si="37"/>
        <v>0</v>
      </c>
      <c r="AQ60" s="1">
        <f t="shared" si="37"/>
        <v>0</v>
      </c>
      <c r="AR60" s="1">
        <f t="shared" si="37"/>
        <v>0</v>
      </c>
      <c r="AS60" s="1">
        <f t="shared" si="37"/>
        <v>0</v>
      </c>
      <c r="AT60" s="1">
        <f t="shared" si="37"/>
        <v>0</v>
      </c>
      <c r="AU60" s="1">
        <f t="shared" si="37"/>
        <v>0</v>
      </c>
      <c r="AV60" s="1">
        <f t="shared" si="37"/>
        <v>0</v>
      </c>
      <c r="AW60" s="1">
        <f t="shared" si="37"/>
        <v>0</v>
      </c>
      <c r="AX60" s="1">
        <f t="shared" si="37"/>
        <v>0</v>
      </c>
      <c r="AY60" s="1">
        <f t="shared" si="37"/>
        <v>0</v>
      </c>
      <c r="AZ60" s="1">
        <f t="shared" si="37"/>
        <v>0</v>
      </c>
    </row>
    <row r="61" spans="1:52" hidden="1" outlineLevel="1">
      <c r="A61" s="11" t="s">
        <v>107</v>
      </c>
      <c r="C61" s="31"/>
      <c r="D61" s="31"/>
      <c r="E61" s="31">
        <f>SUM(C$9:E$9)</f>
        <v>0.40000000000000008</v>
      </c>
      <c r="F61" s="1">
        <f t="shared" ref="F61:AF61" si="39">F$9</f>
        <v>0.05</v>
      </c>
      <c r="G61" s="1">
        <f t="shared" si="39"/>
        <v>0</v>
      </c>
      <c r="H61" s="1">
        <f t="shared" si="39"/>
        <v>0.1</v>
      </c>
      <c r="I61" s="1">
        <f t="shared" si="39"/>
        <v>0.05</v>
      </c>
      <c r="J61" s="1">
        <f t="shared" si="39"/>
        <v>0.05</v>
      </c>
      <c r="K61" s="1">
        <f t="shared" si="39"/>
        <v>0.1</v>
      </c>
      <c r="L61" s="1">
        <f t="shared" si="39"/>
        <v>0.05</v>
      </c>
      <c r="M61" s="1">
        <f t="shared" si="39"/>
        <v>0.05</v>
      </c>
      <c r="N61" s="1">
        <f t="shared" si="39"/>
        <v>0</v>
      </c>
      <c r="O61" s="1">
        <f t="shared" si="39"/>
        <v>0</v>
      </c>
      <c r="P61" s="1">
        <f t="shared" si="39"/>
        <v>0.05</v>
      </c>
      <c r="Q61" s="1">
        <f t="shared" si="39"/>
        <v>0</v>
      </c>
      <c r="R61" s="1">
        <f t="shared" si="39"/>
        <v>0</v>
      </c>
      <c r="S61" s="1">
        <f t="shared" si="39"/>
        <v>0</v>
      </c>
      <c r="T61" s="1">
        <f t="shared" si="39"/>
        <v>0</v>
      </c>
      <c r="U61" s="1">
        <f t="shared" si="39"/>
        <v>0</v>
      </c>
      <c r="V61" s="1">
        <f t="shared" si="39"/>
        <v>0</v>
      </c>
      <c r="W61" s="1">
        <f t="shared" si="39"/>
        <v>0</v>
      </c>
      <c r="X61" s="83">
        <f t="shared" si="39"/>
        <v>0</v>
      </c>
      <c r="Y61" s="1">
        <f t="shared" si="39"/>
        <v>0</v>
      </c>
      <c r="Z61" s="1">
        <f t="shared" si="39"/>
        <v>0</v>
      </c>
      <c r="AA61" s="1">
        <f t="shared" si="39"/>
        <v>0</v>
      </c>
      <c r="AB61" s="1">
        <f t="shared" si="39"/>
        <v>0</v>
      </c>
      <c r="AC61" s="1">
        <f t="shared" si="39"/>
        <v>0</v>
      </c>
      <c r="AD61" s="1">
        <f t="shared" si="39"/>
        <v>0</v>
      </c>
      <c r="AE61" s="1">
        <f t="shared" si="39"/>
        <v>0</v>
      </c>
      <c r="AF61" s="1">
        <f t="shared" si="39"/>
        <v>0</v>
      </c>
      <c r="AG61" s="1">
        <f t="shared" si="37"/>
        <v>0</v>
      </c>
      <c r="AH61" s="1">
        <f t="shared" si="37"/>
        <v>0</v>
      </c>
      <c r="AI61" s="1">
        <f t="shared" si="37"/>
        <v>0</v>
      </c>
      <c r="AJ61" s="1">
        <f t="shared" si="37"/>
        <v>0</v>
      </c>
      <c r="AK61" s="1">
        <f t="shared" si="37"/>
        <v>0</v>
      </c>
      <c r="AL61" s="1">
        <f t="shared" si="37"/>
        <v>0</v>
      </c>
      <c r="AM61" s="1">
        <f t="shared" si="37"/>
        <v>0</v>
      </c>
      <c r="AN61" s="1">
        <f t="shared" si="37"/>
        <v>0</v>
      </c>
      <c r="AO61" s="1">
        <f t="shared" si="37"/>
        <v>0</v>
      </c>
      <c r="AP61" s="1">
        <f t="shared" si="37"/>
        <v>0</v>
      </c>
      <c r="AQ61" s="1">
        <f t="shared" si="37"/>
        <v>0</v>
      </c>
      <c r="AR61" s="1">
        <f t="shared" si="37"/>
        <v>0</v>
      </c>
      <c r="AS61" s="1">
        <f t="shared" si="37"/>
        <v>0</v>
      </c>
      <c r="AT61" s="1">
        <f t="shared" si="37"/>
        <v>0</v>
      </c>
      <c r="AU61" s="1">
        <f t="shared" si="37"/>
        <v>0</v>
      </c>
      <c r="AV61" s="1">
        <f t="shared" si="37"/>
        <v>0</v>
      </c>
      <c r="AW61" s="1">
        <f t="shared" si="37"/>
        <v>0</v>
      </c>
      <c r="AX61" s="1">
        <f t="shared" si="37"/>
        <v>0</v>
      </c>
      <c r="AY61" s="1">
        <f t="shared" si="37"/>
        <v>0</v>
      </c>
      <c r="AZ61" s="1">
        <f t="shared" si="37"/>
        <v>0</v>
      </c>
    </row>
    <row r="62" spans="1:52" hidden="1" outlineLevel="1">
      <c r="A62" s="11" t="s">
        <v>108</v>
      </c>
      <c r="C62" s="31"/>
      <c r="D62" s="31"/>
      <c r="E62" s="31"/>
      <c r="F62" s="31">
        <f>SUM(C$9:F$9)</f>
        <v>0.45000000000000007</v>
      </c>
      <c r="G62" s="1">
        <f t="shared" ref="G62:AF62" si="40">G$9</f>
        <v>0</v>
      </c>
      <c r="H62" s="1">
        <f t="shared" si="40"/>
        <v>0.1</v>
      </c>
      <c r="I62" s="1">
        <f t="shared" si="40"/>
        <v>0.05</v>
      </c>
      <c r="J62" s="1">
        <f t="shared" si="40"/>
        <v>0.05</v>
      </c>
      <c r="K62" s="1">
        <f t="shared" si="40"/>
        <v>0.1</v>
      </c>
      <c r="L62" s="1">
        <f t="shared" si="40"/>
        <v>0.05</v>
      </c>
      <c r="M62" s="1">
        <f t="shared" si="40"/>
        <v>0.05</v>
      </c>
      <c r="N62" s="1">
        <f t="shared" si="40"/>
        <v>0</v>
      </c>
      <c r="O62" s="1">
        <f t="shared" si="40"/>
        <v>0</v>
      </c>
      <c r="P62" s="1">
        <f t="shared" si="40"/>
        <v>0.05</v>
      </c>
      <c r="Q62" s="1">
        <f t="shared" si="40"/>
        <v>0</v>
      </c>
      <c r="R62" s="1">
        <f t="shared" si="40"/>
        <v>0</v>
      </c>
      <c r="S62" s="1">
        <f t="shared" si="40"/>
        <v>0</v>
      </c>
      <c r="T62" s="1">
        <f t="shared" si="40"/>
        <v>0</v>
      </c>
      <c r="U62" s="1">
        <f t="shared" si="40"/>
        <v>0</v>
      </c>
      <c r="V62" s="1">
        <f t="shared" si="40"/>
        <v>0</v>
      </c>
      <c r="W62" s="1">
        <f t="shared" si="40"/>
        <v>0</v>
      </c>
      <c r="X62" s="1">
        <f t="shared" si="40"/>
        <v>0</v>
      </c>
      <c r="Y62" s="1">
        <f t="shared" si="40"/>
        <v>0</v>
      </c>
      <c r="Z62" s="1">
        <f t="shared" si="40"/>
        <v>0</v>
      </c>
      <c r="AA62" s="1">
        <f t="shared" si="40"/>
        <v>0</v>
      </c>
      <c r="AB62" s="1">
        <f t="shared" si="40"/>
        <v>0</v>
      </c>
      <c r="AC62" s="1">
        <f t="shared" si="40"/>
        <v>0</v>
      </c>
      <c r="AD62" s="1">
        <f t="shared" si="40"/>
        <v>0</v>
      </c>
      <c r="AE62" s="1">
        <f t="shared" si="40"/>
        <v>0</v>
      </c>
      <c r="AF62" s="1">
        <f t="shared" si="40"/>
        <v>0</v>
      </c>
      <c r="AG62" s="1">
        <f t="shared" si="37"/>
        <v>0</v>
      </c>
      <c r="AH62" s="1">
        <f t="shared" si="37"/>
        <v>0</v>
      </c>
      <c r="AI62" s="1">
        <f t="shared" si="37"/>
        <v>0</v>
      </c>
      <c r="AJ62" s="1">
        <f t="shared" si="37"/>
        <v>0</v>
      </c>
      <c r="AK62" s="1">
        <f t="shared" si="37"/>
        <v>0</v>
      </c>
      <c r="AL62" s="1">
        <f t="shared" si="37"/>
        <v>0</v>
      </c>
      <c r="AM62" s="1">
        <f t="shared" si="37"/>
        <v>0</v>
      </c>
      <c r="AN62" s="1">
        <f t="shared" si="37"/>
        <v>0</v>
      </c>
      <c r="AO62" s="1">
        <f t="shared" si="37"/>
        <v>0</v>
      </c>
      <c r="AP62" s="1">
        <f t="shared" si="37"/>
        <v>0</v>
      </c>
      <c r="AQ62" s="1">
        <f t="shared" si="37"/>
        <v>0</v>
      </c>
      <c r="AR62" s="1">
        <f t="shared" si="37"/>
        <v>0</v>
      </c>
      <c r="AS62" s="1">
        <f t="shared" si="37"/>
        <v>0</v>
      </c>
      <c r="AT62" s="1">
        <f t="shared" si="37"/>
        <v>0</v>
      </c>
      <c r="AU62" s="1">
        <f t="shared" si="37"/>
        <v>0</v>
      </c>
      <c r="AV62" s="1">
        <f t="shared" si="37"/>
        <v>0</v>
      </c>
      <c r="AW62" s="1">
        <f t="shared" si="37"/>
        <v>0</v>
      </c>
      <c r="AX62" s="1">
        <f t="shared" si="37"/>
        <v>0</v>
      </c>
      <c r="AY62" s="1">
        <f t="shared" si="37"/>
        <v>0</v>
      </c>
      <c r="AZ62" s="1">
        <f t="shared" si="37"/>
        <v>0</v>
      </c>
    </row>
    <row r="63" spans="1:52" hidden="1" outlineLevel="1">
      <c r="A63" s="11" t="s">
        <v>109</v>
      </c>
      <c r="C63" s="31"/>
      <c r="D63" s="31"/>
      <c r="E63" s="31"/>
      <c r="F63" s="31"/>
      <c r="G63" s="31">
        <f>SUM(C$9:G$9)</f>
        <v>0.45000000000000007</v>
      </c>
      <c r="H63" s="1">
        <f t="shared" ref="H63:AF63" si="41">H$9</f>
        <v>0.1</v>
      </c>
      <c r="I63" s="1">
        <f t="shared" si="41"/>
        <v>0.05</v>
      </c>
      <c r="J63" s="1">
        <f t="shared" si="41"/>
        <v>0.05</v>
      </c>
      <c r="K63" s="1">
        <f t="shared" si="41"/>
        <v>0.1</v>
      </c>
      <c r="L63" s="1">
        <f t="shared" si="41"/>
        <v>0.05</v>
      </c>
      <c r="M63" s="1">
        <f t="shared" si="41"/>
        <v>0.05</v>
      </c>
      <c r="N63" s="1">
        <f t="shared" si="41"/>
        <v>0</v>
      </c>
      <c r="O63" s="1">
        <f t="shared" si="41"/>
        <v>0</v>
      </c>
      <c r="P63" s="1">
        <f t="shared" si="41"/>
        <v>0.05</v>
      </c>
      <c r="Q63" s="1">
        <f t="shared" si="41"/>
        <v>0</v>
      </c>
      <c r="R63" s="1">
        <f t="shared" si="41"/>
        <v>0</v>
      </c>
      <c r="S63" s="1">
        <f t="shared" si="41"/>
        <v>0</v>
      </c>
      <c r="T63" s="1">
        <f t="shared" si="41"/>
        <v>0</v>
      </c>
      <c r="U63" s="1">
        <f t="shared" si="41"/>
        <v>0</v>
      </c>
      <c r="V63" s="1">
        <f t="shared" si="41"/>
        <v>0</v>
      </c>
      <c r="W63" s="1">
        <f t="shared" si="41"/>
        <v>0</v>
      </c>
      <c r="X63" s="1">
        <f t="shared" si="41"/>
        <v>0</v>
      </c>
      <c r="Y63" s="1">
        <f t="shared" si="41"/>
        <v>0</v>
      </c>
      <c r="Z63" s="1">
        <f t="shared" si="41"/>
        <v>0</v>
      </c>
      <c r="AA63" s="1">
        <f t="shared" si="41"/>
        <v>0</v>
      </c>
      <c r="AB63" s="1">
        <f t="shared" si="41"/>
        <v>0</v>
      </c>
      <c r="AC63" s="1">
        <f t="shared" si="41"/>
        <v>0</v>
      </c>
      <c r="AD63" s="1">
        <f t="shared" si="41"/>
        <v>0</v>
      </c>
      <c r="AE63" s="1">
        <f t="shared" si="41"/>
        <v>0</v>
      </c>
      <c r="AF63" s="1">
        <f t="shared" si="41"/>
        <v>0</v>
      </c>
      <c r="AG63" s="1">
        <f t="shared" si="37"/>
        <v>0</v>
      </c>
      <c r="AH63" s="1">
        <f t="shared" si="37"/>
        <v>0</v>
      </c>
      <c r="AI63" s="1">
        <f t="shared" si="37"/>
        <v>0</v>
      </c>
      <c r="AJ63" s="1">
        <f t="shared" si="37"/>
        <v>0</v>
      </c>
      <c r="AK63" s="1">
        <f t="shared" si="37"/>
        <v>0</v>
      </c>
      <c r="AL63" s="1">
        <f t="shared" si="37"/>
        <v>0</v>
      </c>
      <c r="AM63" s="1">
        <f t="shared" si="37"/>
        <v>0</v>
      </c>
      <c r="AN63" s="1">
        <f t="shared" si="37"/>
        <v>0</v>
      </c>
      <c r="AO63" s="1">
        <f t="shared" si="37"/>
        <v>0</v>
      </c>
      <c r="AP63" s="1">
        <f t="shared" si="37"/>
        <v>0</v>
      </c>
      <c r="AQ63" s="1">
        <f t="shared" si="37"/>
        <v>0</v>
      </c>
      <c r="AR63" s="1">
        <f t="shared" si="37"/>
        <v>0</v>
      </c>
      <c r="AS63" s="1">
        <f t="shared" si="37"/>
        <v>0</v>
      </c>
      <c r="AT63" s="1">
        <f t="shared" si="37"/>
        <v>0</v>
      </c>
      <c r="AU63" s="1">
        <f t="shared" si="37"/>
        <v>0</v>
      </c>
      <c r="AV63" s="1">
        <f t="shared" si="37"/>
        <v>0</v>
      </c>
      <c r="AW63" s="1">
        <f t="shared" si="37"/>
        <v>0</v>
      </c>
      <c r="AX63" s="1">
        <f t="shared" si="37"/>
        <v>0</v>
      </c>
      <c r="AY63" s="1">
        <f t="shared" si="37"/>
        <v>0</v>
      </c>
      <c r="AZ63" s="1">
        <f t="shared" si="37"/>
        <v>0</v>
      </c>
    </row>
    <row r="64" spans="1:52" hidden="1" outlineLevel="1">
      <c r="A64" s="11" t="s">
        <v>110</v>
      </c>
      <c r="C64" s="31"/>
      <c r="D64" s="31"/>
      <c r="E64" s="31"/>
      <c r="F64" s="31"/>
      <c r="G64" s="31"/>
      <c r="H64" s="31">
        <f>SUM(C$9:H$9)</f>
        <v>0.55000000000000004</v>
      </c>
      <c r="I64" s="1">
        <f t="shared" ref="I64:AF64" si="42">I$9</f>
        <v>0.05</v>
      </c>
      <c r="J64" s="1">
        <f t="shared" si="42"/>
        <v>0.05</v>
      </c>
      <c r="K64" s="1">
        <f t="shared" si="42"/>
        <v>0.1</v>
      </c>
      <c r="L64" s="1">
        <f t="shared" si="42"/>
        <v>0.05</v>
      </c>
      <c r="M64" s="1">
        <f t="shared" si="42"/>
        <v>0.05</v>
      </c>
      <c r="N64" s="1">
        <f t="shared" si="42"/>
        <v>0</v>
      </c>
      <c r="O64" s="1">
        <f t="shared" si="42"/>
        <v>0</v>
      </c>
      <c r="P64" s="1">
        <f t="shared" si="42"/>
        <v>0.05</v>
      </c>
      <c r="Q64" s="1">
        <f t="shared" si="42"/>
        <v>0</v>
      </c>
      <c r="R64" s="1">
        <f t="shared" si="42"/>
        <v>0</v>
      </c>
      <c r="S64" s="1">
        <f t="shared" si="42"/>
        <v>0</v>
      </c>
      <c r="T64" s="1">
        <f t="shared" si="42"/>
        <v>0</v>
      </c>
      <c r="U64" s="1">
        <f t="shared" si="42"/>
        <v>0</v>
      </c>
      <c r="V64" s="1">
        <f t="shared" si="42"/>
        <v>0</v>
      </c>
      <c r="W64" s="1">
        <f t="shared" si="42"/>
        <v>0</v>
      </c>
      <c r="X64" s="1">
        <f t="shared" si="42"/>
        <v>0</v>
      </c>
      <c r="Y64" s="1">
        <f t="shared" si="42"/>
        <v>0</v>
      </c>
      <c r="Z64" s="1">
        <f t="shared" si="42"/>
        <v>0</v>
      </c>
      <c r="AA64" s="1">
        <f t="shared" si="42"/>
        <v>0</v>
      </c>
      <c r="AB64" s="1">
        <f t="shared" si="42"/>
        <v>0</v>
      </c>
      <c r="AC64" s="1">
        <f t="shared" si="42"/>
        <v>0</v>
      </c>
      <c r="AD64" s="1">
        <f t="shared" si="42"/>
        <v>0</v>
      </c>
      <c r="AE64" s="1">
        <f t="shared" si="42"/>
        <v>0</v>
      </c>
      <c r="AF64" s="1">
        <f t="shared" si="42"/>
        <v>0</v>
      </c>
      <c r="AG64" s="1">
        <f t="shared" si="37"/>
        <v>0</v>
      </c>
      <c r="AH64" s="1">
        <f t="shared" si="37"/>
        <v>0</v>
      </c>
      <c r="AI64" s="1">
        <f t="shared" si="37"/>
        <v>0</v>
      </c>
      <c r="AJ64" s="1">
        <f t="shared" si="37"/>
        <v>0</v>
      </c>
      <c r="AK64" s="1">
        <f t="shared" si="37"/>
        <v>0</v>
      </c>
      <c r="AL64" s="1">
        <f t="shared" si="37"/>
        <v>0</v>
      </c>
      <c r="AM64" s="1">
        <f t="shared" si="37"/>
        <v>0</v>
      </c>
      <c r="AN64" s="1">
        <f t="shared" si="37"/>
        <v>0</v>
      </c>
      <c r="AO64" s="1">
        <f t="shared" si="37"/>
        <v>0</v>
      </c>
      <c r="AP64" s="1">
        <f t="shared" si="37"/>
        <v>0</v>
      </c>
      <c r="AQ64" s="1">
        <f t="shared" si="37"/>
        <v>0</v>
      </c>
      <c r="AR64" s="1">
        <f t="shared" si="37"/>
        <v>0</v>
      </c>
      <c r="AS64" s="1">
        <f t="shared" si="37"/>
        <v>0</v>
      </c>
      <c r="AT64" s="1">
        <f t="shared" si="37"/>
        <v>0</v>
      </c>
      <c r="AU64" s="1">
        <f t="shared" si="37"/>
        <v>0</v>
      </c>
      <c r="AV64" s="1">
        <f t="shared" si="37"/>
        <v>0</v>
      </c>
      <c r="AW64" s="1">
        <f t="shared" si="37"/>
        <v>0</v>
      </c>
      <c r="AX64" s="1">
        <f t="shared" si="37"/>
        <v>0</v>
      </c>
      <c r="AY64" s="1">
        <f t="shared" si="37"/>
        <v>0</v>
      </c>
      <c r="AZ64" s="1">
        <f t="shared" si="37"/>
        <v>0</v>
      </c>
    </row>
    <row r="65" spans="1:52" hidden="1" outlineLevel="1">
      <c r="A65" s="11" t="s">
        <v>111</v>
      </c>
      <c r="C65" s="31"/>
      <c r="D65" s="31"/>
      <c r="E65" s="31"/>
      <c r="F65" s="31"/>
      <c r="G65" s="31"/>
      <c r="H65" s="31"/>
      <c r="I65" s="31">
        <f>SUM(C$9:I$9)</f>
        <v>0.60000000000000009</v>
      </c>
      <c r="J65" s="1">
        <f t="shared" ref="J65:AF65" si="43">J$9</f>
        <v>0.05</v>
      </c>
      <c r="K65" s="1">
        <f t="shared" si="43"/>
        <v>0.1</v>
      </c>
      <c r="L65" s="1">
        <f t="shared" si="43"/>
        <v>0.05</v>
      </c>
      <c r="M65" s="1">
        <f t="shared" si="43"/>
        <v>0.05</v>
      </c>
      <c r="N65" s="1">
        <f t="shared" si="43"/>
        <v>0</v>
      </c>
      <c r="O65" s="1">
        <f t="shared" si="43"/>
        <v>0</v>
      </c>
      <c r="P65" s="1">
        <f t="shared" si="43"/>
        <v>0.05</v>
      </c>
      <c r="Q65" s="1">
        <f t="shared" si="43"/>
        <v>0</v>
      </c>
      <c r="R65" s="1">
        <f t="shared" si="43"/>
        <v>0</v>
      </c>
      <c r="S65" s="1">
        <f t="shared" si="43"/>
        <v>0</v>
      </c>
      <c r="T65" s="1">
        <f t="shared" si="43"/>
        <v>0</v>
      </c>
      <c r="U65" s="1">
        <f t="shared" si="43"/>
        <v>0</v>
      </c>
      <c r="V65" s="1">
        <f t="shared" si="43"/>
        <v>0</v>
      </c>
      <c r="W65" s="1">
        <f t="shared" si="43"/>
        <v>0</v>
      </c>
      <c r="X65" s="1">
        <f t="shared" si="43"/>
        <v>0</v>
      </c>
      <c r="Y65" s="1">
        <f t="shared" si="43"/>
        <v>0</v>
      </c>
      <c r="Z65" s="1">
        <f t="shared" si="43"/>
        <v>0</v>
      </c>
      <c r="AA65" s="1">
        <f t="shared" si="43"/>
        <v>0</v>
      </c>
      <c r="AB65" s="1">
        <f t="shared" si="43"/>
        <v>0</v>
      </c>
      <c r="AC65" s="1">
        <f t="shared" si="43"/>
        <v>0</v>
      </c>
      <c r="AD65" s="1">
        <f t="shared" si="43"/>
        <v>0</v>
      </c>
      <c r="AE65" s="1">
        <f t="shared" si="43"/>
        <v>0</v>
      </c>
      <c r="AF65" s="1">
        <f t="shared" si="43"/>
        <v>0</v>
      </c>
      <c r="AG65" s="1">
        <f t="shared" si="37"/>
        <v>0</v>
      </c>
      <c r="AH65" s="1">
        <f t="shared" si="37"/>
        <v>0</v>
      </c>
      <c r="AI65" s="1">
        <f t="shared" si="37"/>
        <v>0</v>
      </c>
      <c r="AJ65" s="1">
        <f t="shared" si="37"/>
        <v>0</v>
      </c>
      <c r="AK65" s="1">
        <f t="shared" si="37"/>
        <v>0</v>
      </c>
      <c r="AL65" s="1">
        <f t="shared" si="37"/>
        <v>0</v>
      </c>
      <c r="AM65" s="1">
        <f t="shared" si="37"/>
        <v>0</v>
      </c>
      <c r="AN65" s="1">
        <f t="shared" si="37"/>
        <v>0</v>
      </c>
      <c r="AO65" s="1">
        <f t="shared" si="37"/>
        <v>0</v>
      </c>
      <c r="AP65" s="1">
        <f t="shared" si="37"/>
        <v>0</v>
      </c>
      <c r="AQ65" s="1">
        <f t="shared" si="37"/>
        <v>0</v>
      </c>
      <c r="AR65" s="1">
        <f t="shared" si="37"/>
        <v>0</v>
      </c>
      <c r="AS65" s="1">
        <f t="shared" si="37"/>
        <v>0</v>
      </c>
      <c r="AT65" s="1">
        <f t="shared" si="37"/>
        <v>0</v>
      </c>
      <c r="AU65" s="1">
        <f t="shared" si="37"/>
        <v>0</v>
      </c>
      <c r="AV65" s="1">
        <f t="shared" si="37"/>
        <v>0</v>
      </c>
      <c r="AW65" s="1">
        <f t="shared" si="37"/>
        <v>0</v>
      </c>
      <c r="AX65" s="1">
        <f t="shared" si="37"/>
        <v>0</v>
      </c>
      <c r="AY65" s="1">
        <f t="shared" si="37"/>
        <v>0</v>
      </c>
      <c r="AZ65" s="1">
        <f t="shared" si="37"/>
        <v>0</v>
      </c>
    </row>
    <row r="66" spans="1:52" hidden="1" outlineLevel="1">
      <c r="A66" s="11" t="s">
        <v>112</v>
      </c>
      <c r="C66" s="31"/>
      <c r="D66" s="31"/>
      <c r="E66" s="31"/>
      <c r="F66" s="31"/>
      <c r="G66" s="31"/>
      <c r="H66" s="31"/>
      <c r="I66" s="31"/>
      <c r="J66" s="31">
        <f>SUM(C$9:J$9)</f>
        <v>0.65000000000000013</v>
      </c>
      <c r="K66" s="1">
        <f t="shared" ref="K66:AF66" si="44">K$9</f>
        <v>0.1</v>
      </c>
      <c r="L66" s="1">
        <f t="shared" si="44"/>
        <v>0.05</v>
      </c>
      <c r="M66" s="1">
        <f t="shared" si="44"/>
        <v>0.05</v>
      </c>
      <c r="N66" s="1">
        <f t="shared" si="44"/>
        <v>0</v>
      </c>
      <c r="O66" s="1">
        <f t="shared" si="44"/>
        <v>0</v>
      </c>
      <c r="P66" s="1">
        <f t="shared" si="44"/>
        <v>0.05</v>
      </c>
      <c r="Q66" s="1">
        <f t="shared" si="44"/>
        <v>0</v>
      </c>
      <c r="R66" s="1">
        <f t="shared" si="44"/>
        <v>0</v>
      </c>
      <c r="S66" s="1">
        <f t="shared" si="44"/>
        <v>0</v>
      </c>
      <c r="T66" s="1">
        <f t="shared" si="44"/>
        <v>0</v>
      </c>
      <c r="U66" s="1">
        <f t="shared" si="44"/>
        <v>0</v>
      </c>
      <c r="V66" s="1">
        <f t="shared" si="44"/>
        <v>0</v>
      </c>
      <c r="W66" s="1">
        <f t="shared" si="44"/>
        <v>0</v>
      </c>
      <c r="X66" s="1">
        <f t="shared" si="44"/>
        <v>0</v>
      </c>
      <c r="Y66" s="1">
        <f t="shared" si="44"/>
        <v>0</v>
      </c>
      <c r="Z66" s="1">
        <f t="shared" si="44"/>
        <v>0</v>
      </c>
      <c r="AA66" s="1">
        <f t="shared" si="44"/>
        <v>0</v>
      </c>
      <c r="AB66" s="1">
        <f t="shared" si="44"/>
        <v>0</v>
      </c>
      <c r="AC66" s="1">
        <f t="shared" si="44"/>
        <v>0</v>
      </c>
      <c r="AD66" s="1">
        <f t="shared" si="44"/>
        <v>0</v>
      </c>
      <c r="AE66" s="1">
        <f t="shared" si="44"/>
        <v>0</v>
      </c>
      <c r="AF66" s="1">
        <f t="shared" si="44"/>
        <v>0</v>
      </c>
      <c r="AG66" s="1">
        <f t="shared" si="37"/>
        <v>0</v>
      </c>
      <c r="AH66" s="1">
        <f t="shared" si="37"/>
        <v>0</v>
      </c>
      <c r="AI66" s="1">
        <f t="shared" si="37"/>
        <v>0</v>
      </c>
      <c r="AJ66" s="1">
        <f t="shared" si="37"/>
        <v>0</v>
      </c>
      <c r="AK66" s="1">
        <f t="shared" si="37"/>
        <v>0</v>
      </c>
      <c r="AL66" s="1">
        <f t="shared" si="37"/>
        <v>0</v>
      </c>
      <c r="AM66" s="1">
        <f t="shared" si="37"/>
        <v>0</v>
      </c>
      <c r="AN66" s="1">
        <f t="shared" si="37"/>
        <v>0</v>
      </c>
      <c r="AO66" s="1">
        <f t="shared" si="37"/>
        <v>0</v>
      </c>
      <c r="AP66" s="1">
        <f t="shared" si="37"/>
        <v>0</v>
      </c>
      <c r="AQ66" s="1">
        <f t="shared" si="37"/>
        <v>0</v>
      </c>
      <c r="AR66" s="1">
        <f t="shared" si="37"/>
        <v>0</v>
      </c>
      <c r="AS66" s="1">
        <f t="shared" si="37"/>
        <v>0</v>
      </c>
      <c r="AT66" s="1">
        <f t="shared" si="37"/>
        <v>0</v>
      </c>
      <c r="AU66" s="1">
        <f t="shared" si="37"/>
        <v>0</v>
      </c>
      <c r="AV66" s="1">
        <f t="shared" si="37"/>
        <v>0</v>
      </c>
      <c r="AW66" s="1">
        <f t="shared" si="37"/>
        <v>0</v>
      </c>
      <c r="AX66" s="1">
        <f t="shared" si="37"/>
        <v>0</v>
      </c>
      <c r="AY66" s="1">
        <f t="shared" si="37"/>
        <v>0</v>
      </c>
      <c r="AZ66" s="1">
        <f t="shared" si="37"/>
        <v>0</v>
      </c>
    </row>
    <row r="67" spans="1:52" hidden="1" outlineLevel="1">
      <c r="A67" s="11" t="s">
        <v>113</v>
      </c>
      <c r="C67" s="31"/>
      <c r="D67" s="31"/>
      <c r="E67" s="31"/>
      <c r="F67" s="31"/>
      <c r="G67" s="31"/>
      <c r="H67" s="31"/>
      <c r="I67" s="31"/>
      <c r="J67" s="31"/>
      <c r="K67" s="31">
        <f>SUM(C$9:K$9)</f>
        <v>0.75000000000000011</v>
      </c>
      <c r="L67" s="1">
        <f t="shared" ref="L67:AM67" si="45">L$9</f>
        <v>0.05</v>
      </c>
      <c r="M67" s="1">
        <f t="shared" si="45"/>
        <v>0.05</v>
      </c>
      <c r="N67" s="1">
        <f t="shared" si="45"/>
        <v>0</v>
      </c>
      <c r="O67" s="1">
        <f t="shared" si="45"/>
        <v>0</v>
      </c>
      <c r="P67" s="1">
        <f t="shared" si="45"/>
        <v>0.05</v>
      </c>
      <c r="Q67" s="1">
        <f t="shared" si="45"/>
        <v>0</v>
      </c>
      <c r="R67" s="1">
        <f t="shared" si="45"/>
        <v>0</v>
      </c>
      <c r="S67" s="1">
        <f t="shared" si="45"/>
        <v>0</v>
      </c>
      <c r="T67" s="1">
        <f t="shared" si="45"/>
        <v>0</v>
      </c>
      <c r="U67" s="1">
        <f t="shared" si="45"/>
        <v>0</v>
      </c>
      <c r="V67" s="1">
        <f t="shared" si="45"/>
        <v>0</v>
      </c>
      <c r="W67" s="1">
        <f t="shared" si="45"/>
        <v>0</v>
      </c>
      <c r="X67" s="1">
        <f t="shared" si="45"/>
        <v>0</v>
      </c>
      <c r="Y67" s="1">
        <f t="shared" si="45"/>
        <v>0</v>
      </c>
      <c r="Z67" s="1">
        <f t="shared" si="45"/>
        <v>0</v>
      </c>
      <c r="AA67" s="1">
        <f t="shared" si="45"/>
        <v>0</v>
      </c>
      <c r="AB67" s="1">
        <f t="shared" si="45"/>
        <v>0</v>
      </c>
      <c r="AC67" s="1">
        <f t="shared" si="45"/>
        <v>0</v>
      </c>
      <c r="AD67" s="1">
        <f t="shared" si="45"/>
        <v>0</v>
      </c>
      <c r="AE67" s="1">
        <f t="shared" si="45"/>
        <v>0</v>
      </c>
      <c r="AF67" s="1">
        <f t="shared" si="45"/>
        <v>0</v>
      </c>
      <c r="AG67" s="1">
        <f t="shared" si="45"/>
        <v>0</v>
      </c>
      <c r="AH67" s="1">
        <f t="shared" si="45"/>
        <v>0</v>
      </c>
      <c r="AI67" s="1">
        <f t="shared" si="45"/>
        <v>0</v>
      </c>
      <c r="AJ67" s="1">
        <f t="shared" si="45"/>
        <v>0</v>
      </c>
      <c r="AK67" s="1">
        <f t="shared" si="45"/>
        <v>0</v>
      </c>
      <c r="AL67" s="1">
        <f t="shared" si="45"/>
        <v>0</v>
      </c>
      <c r="AM67" s="1">
        <f t="shared" si="45"/>
        <v>0</v>
      </c>
      <c r="AN67" s="1">
        <f t="shared" si="37"/>
        <v>0</v>
      </c>
      <c r="AO67" s="1">
        <f t="shared" si="37"/>
        <v>0</v>
      </c>
      <c r="AP67" s="1">
        <f t="shared" si="37"/>
        <v>0</v>
      </c>
      <c r="AQ67" s="1">
        <f t="shared" si="37"/>
        <v>0</v>
      </c>
      <c r="AR67" s="1">
        <f t="shared" si="37"/>
        <v>0</v>
      </c>
      <c r="AS67" s="1">
        <f t="shared" si="37"/>
        <v>0</v>
      </c>
      <c r="AT67" s="1">
        <f t="shared" si="37"/>
        <v>0</v>
      </c>
      <c r="AU67" s="1">
        <f t="shared" si="37"/>
        <v>0</v>
      </c>
      <c r="AV67" s="1">
        <f t="shared" si="37"/>
        <v>0</v>
      </c>
      <c r="AW67" s="1">
        <f t="shared" si="37"/>
        <v>0</v>
      </c>
      <c r="AX67" s="1">
        <f t="shared" si="37"/>
        <v>0</v>
      </c>
      <c r="AY67" s="1">
        <f t="shared" si="37"/>
        <v>0</v>
      </c>
      <c r="AZ67" s="1">
        <f t="shared" si="37"/>
        <v>0</v>
      </c>
    </row>
    <row r="68" spans="1:52" hidden="1" outlineLevel="1">
      <c r="A68" s="11" t="s">
        <v>114</v>
      </c>
      <c r="C68" s="31"/>
      <c r="D68" s="31"/>
      <c r="E68" s="31"/>
      <c r="F68" s="31"/>
      <c r="G68" s="31"/>
      <c r="H68" s="31"/>
      <c r="I68" s="31"/>
      <c r="J68" s="31"/>
      <c r="K68" s="31"/>
      <c r="L68" s="31">
        <f>SUM(C$9:L$9)</f>
        <v>0.80000000000000016</v>
      </c>
      <c r="M68" s="1">
        <f t="shared" ref="M68:AF68" si="46">M$9</f>
        <v>0.05</v>
      </c>
      <c r="N68" s="1">
        <f t="shared" si="46"/>
        <v>0</v>
      </c>
      <c r="O68" s="1">
        <f t="shared" si="46"/>
        <v>0</v>
      </c>
      <c r="P68" s="1">
        <f t="shared" si="46"/>
        <v>0.05</v>
      </c>
      <c r="Q68" s="1">
        <f t="shared" si="46"/>
        <v>0</v>
      </c>
      <c r="R68" s="1">
        <f t="shared" si="46"/>
        <v>0</v>
      </c>
      <c r="S68" s="1">
        <f t="shared" si="46"/>
        <v>0</v>
      </c>
      <c r="T68" s="1">
        <f t="shared" si="46"/>
        <v>0</v>
      </c>
      <c r="U68" s="1">
        <f t="shared" si="46"/>
        <v>0</v>
      </c>
      <c r="V68" s="1">
        <f t="shared" si="46"/>
        <v>0</v>
      </c>
      <c r="W68" s="1">
        <f t="shared" si="46"/>
        <v>0</v>
      </c>
      <c r="X68" s="1">
        <f t="shared" si="46"/>
        <v>0</v>
      </c>
      <c r="Y68" s="1">
        <f t="shared" si="46"/>
        <v>0</v>
      </c>
      <c r="Z68" s="1">
        <f t="shared" si="46"/>
        <v>0</v>
      </c>
      <c r="AA68" s="1">
        <f t="shared" si="46"/>
        <v>0</v>
      </c>
      <c r="AB68" s="1">
        <f t="shared" si="46"/>
        <v>0</v>
      </c>
      <c r="AC68" s="1">
        <f t="shared" si="46"/>
        <v>0</v>
      </c>
      <c r="AD68" s="1">
        <f t="shared" si="46"/>
        <v>0</v>
      </c>
      <c r="AE68" s="1">
        <f t="shared" si="46"/>
        <v>0</v>
      </c>
      <c r="AF68" s="1">
        <f t="shared" si="46"/>
        <v>0</v>
      </c>
      <c r="AG68" s="1">
        <f t="shared" si="37"/>
        <v>0</v>
      </c>
      <c r="AH68" s="1">
        <f t="shared" si="37"/>
        <v>0</v>
      </c>
      <c r="AI68" s="1">
        <f t="shared" si="37"/>
        <v>0</v>
      </c>
      <c r="AJ68" s="1">
        <f t="shared" si="37"/>
        <v>0</v>
      </c>
      <c r="AK68" s="1">
        <f t="shared" si="37"/>
        <v>0</v>
      </c>
      <c r="AL68" s="1">
        <f t="shared" si="37"/>
        <v>0</v>
      </c>
      <c r="AM68" s="1">
        <f t="shared" si="37"/>
        <v>0</v>
      </c>
      <c r="AN68" s="1">
        <f t="shared" si="37"/>
        <v>0</v>
      </c>
      <c r="AO68" s="1">
        <f t="shared" si="37"/>
        <v>0</v>
      </c>
      <c r="AP68" s="1">
        <f t="shared" si="37"/>
        <v>0</v>
      </c>
      <c r="AQ68" s="1">
        <f t="shared" si="37"/>
        <v>0</v>
      </c>
      <c r="AR68" s="1">
        <f t="shared" si="37"/>
        <v>0</v>
      </c>
      <c r="AS68" s="1">
        <f t="shared" si="37"/>
        <v>0</v>
      </c>
      <c r="AT68" s="1">
        <f t="shared" si="37"/>
        <v>0</v>
      </c>
      <c r="AU68" s="1">
        <f t="shared" si="37"/>
        <v>0</v>
      </c>
      <c r="AV68" s="1">
        <f t="shared" si="37"/>
        <v>0</v>
      </c>
      <c r="AW68" s="1">
        <f t="shared" si="37"/>
        <v>0</v>
      </c>
      <c r="AX68" s="1">
        <f t="shared" si="37"/>
        <v>0</v>
      </c>
      <c r="AY68" s="1">
        <f t="shared" si="37"/>
        <v>0</v>
      </c>
      <c r="AZ68" s="1">
        <f t="shared" si="37"/>
        <v>0</v>
      </c>
    </row>
    <row r="69" spans="1:52" hidden="1" outlineLevel="1">
      <c r="A69" s="11" t="s">
        <v>117</v>
      </c>
      <c r="C69" s="31"/>
      <c r="D69" s="31"/>
      <c r="E69" s="31"/>
      <c r="F69" s="31"/>
      <c r="G69" s="31"/>
      <c r="H69" s="31"/>
      <c r="I69" s="31"/>
      <c r="J69" s="31"/>
      <c r="K69" s="31"/>
      <c r="L69" s="31"/>
      <c r="M69" s="31">
        <f>SUM(C$9:M$9)</f>
        <v>0.8500000000000002</v>
      </c>
      <c r="N69" s="1">
        <f t="shared" ref="N69:AF69" si="47">N$9</f>
        <v>0</v>
      </c>
      <c r="O69" s="1">
        <f t="shared" si="47"/>
        <v>0</v>
      </c>
      <c r="P69" s="1">
        <f t="shared" si="47"/>
        <v>0.05</v>
      </c>
      <c r="Q69" s="1">
        <f t="shared" si="47"/>
        <v>0</v>
      </c>
      <c r="R69" s="1">
        <f t="shared" si="47"/>
        <v>0</v>
      </c>
      <c r="S69" s="1">
        <f t="shared" si="47"/>
        <v>0</v>
      </c>
      <c r="T69" s="1">
        <f t="shared" si="47"/>
        <v>0</v>
      </c>
      <c r="U69" s="1">
        <f t="shared" si="47"/>
        <v>0</v>
      </c>
      <c r="V69" s="1">
        <f t="shared" si="47"/>
        <v>0</v>
      </c>
      <c r="W69" s="1">
        <f t="shared" si="47"/>
        <v>0</v>
      </c>
      <c r="X69" s="1">
        <f t="shared" si="47"/>
        <v>0</v>
      </c>
      <c r="Y69" s="1">
        <f t="shared" si="47"/>
        <v>0</v>
      </c>
      <c r="Z69" s="1">
        <f t="shared" si="47"/>
        <v>0</v>
      </c>
      <c r="AA69" s="1">
        <f t="shared" si="47"/>
        <v>0</v>
      </c>
      <c r="AB69" s="1">
        <f t="shared" si="47"/>
        <v>0</v>
      </c>
      <c r="AC69" s="1">
        <f t="shared" si="47"/>
        <v>0</v>
      </c>
      <c r="AD69" s="1">
        <f t="shared" si="47"/>
        <v>0</v>
      </c>
      <c r="AE69" s="1">
        <f t="shared" si="47"/>
        <v>0</v>
      </c>
      <c r="AF69" s="1">
        <f t="shared" si="47"/>
        <v>0</v>
      </c>
      <c r="AG69" s="1">
        <f t="shared" si="37"/>
        <v>0</v>
      </c>
      <c r="AH69" s="1">
        <f t="shared" si="37"/>
        <v>0</v>
      </c>
      <c r="AI69" s="1">
        <f t="shared" si="37"/>
        <v>0</v>
      </c>
      <c r="AJ69" s="1">
        <f t="shared" si="37"/>
        <v>0</v>
      </c>
      <c r="AK69" s="1">
        <f t="shared" si="37"/>
        <v>0</v>
      </c>
      <c r="AL69" s="1">
        <f t="shared" si="37"/>
        <v>0</v>
      </c>
      <c r="AM69" s="1">
        <f t="shared" si="37"/>
        <v>0</v>
      </c>
      <c r="AN69" s="1">
        <f t="shared" si="37"/>
        <v>0</v>
      </c>
      <c r="AO69" s="1">
        <f t="shared" si="37"/>
        <v>0</v>
      </c>
      <c r="AP69" s="1">
        <f t="shared" si="37"/>
        <v>0</v>
      </c>
      <c r="AQ69" s="1">
        <f t="shared" si="37"/>
        <v>0</v>
      </c>
      <c r="AR69" s="1">
        <f t="shared" si="37"/>
        <v>0</v>
      </c>
      <c r="AS69" s="1">
        <f t="shared" si="37"/>
        <v>0</v>
      </c>
      <c r="AT69" s="1">
        <f t="shared" si="37"/>
        <v>0</v>
      </c>
      <c r="AU69" s="1">
        <f t="shared" si="37"/>
        <v>0</v>
      </c>
      <c r="AV69" s="1">
        <f t="shared" si="37"/>
        <v>0</v>
      </c>
      <c r="AW69" s="1">
        <f t="shared" si="37"/>
        <v>0</v>
      </c>
      <c r="AX69" s="1">
        <f t="shared" si="37"/>
        <v>0</v>
      </c>
      <c r="AY69" s="1">
        <f t="shared" si="37"/>
        <v>0</v>
      </c>
      <c r="AZ69" s="1">
        <f t="shared" si="37"/>
        <v>0</v>
      </c>
    </row>
    <row r="70" spans="1:52" hidden="1" outlineLevel="1">
      <c r="A70" s="11" t="s">
        <v>118</v>
      </c>
      <c r="C70" s="31"/>
      <c r="D70" s="31"/>
      <c r="E70" s="31"/>
      <c r="F70" s="31"/>
      <c r="G70" s="31"/>
      <c r="H70" s="31"/>
      <c r="I70" s="31"/>
      <c r="J70" s="31"/>
      <c r="K70" s="31"/>
      <c r="L70" s="31"/>
      <c r="M70" s="31"/>
      <c r="N70" s="31">
        <f>SUM(C$9:N$9)</f>
        <v>0.8500000000000002</v>
      </c>
      <c r="O70" s="1">
        <f t="shared" ref="O70:AF70" si="48">O$9</f>
        <v>0</v>
      </c>
      <c r="P70" s="1">
        <f t="shared" si="48"/>
        <v>0.05</v>
      </c>
      <c r="Q70" s="1">
        <f t="shared" si="48"/>
        <v>0</v>
      </c>
      <c r="R70" s="1">
        <f t="shared" si="48"/>
        <v>0</v>
      </c>
      <c r="S70" s="1">
        <f t="shared" si="48"/>
        <v>0</v>
      </c>
      <c r="T70" s="1">
        <f t="shared" si="48"/>
        <v>0</v>
      </c>
      <c r="U70" s="1">
        <f t="shared" si="48"/>
        <v>0</v>
      </c>
      <c r="V70" s="1">
        <f t="shared" si="48"/>
        <v>0</v>
      </c>
      <c r="W70" s="1">
        <f t="shared" si="48"/>
        <v>0</v>
      </c>
      <c r="X70" s="1">
        <f t="shared" si="48"/>
        <v>0</v>
      </c>
      <c r="Y70" s="1">
        <f t="shared" si="48"/>
        <v>0</v>
      </c>
      <c r="Z70" s="1">
        <f t="shared" si="48"/>
        <v>0</v>
      </c>
      <c r="AA70" s="1">
        <f t="shared" si="48"/>
        <v>0</v>
      </c>
      <c r="AB70" s="1">
        <f t="shared" si="48"/>
        <v>0</v>
      </c>
      <c r="AC70" s="1">
        <f t="shared" si="48"/>
        <v>0</v>
      </c>
      <c r="AD70" s="1">
        <f t="shared" si="48"/>
        <v>0</v>
      </c>
      <c r="AE70" s="1">
        <f t="shared" si="48"/>
        <v>0</v>
      </c>
      <c r="AF70" s="1">
        <f t="shared" si="48"/>
        <v>0</v>
      </c>
      <c r="AG70" s="1">
        <f t="shared" si="37"/>
        <v>0</v>
      </c>
      <c r="AH70" s="1">
        <f t="shared" si="37"/>
        <v>0</v>
      </c>
      <c r="AI70" s="1">
        <f t="shared" si="37"/>
        <v>0</v>
      </c>
      <c r="AJ70" s="1">
        <f t="shared" si="37"/>
        <v>0</v>
      </c>
      <c r="AK70" s="1">
        <f t="shared" si="37"/>
        <v>0</v>
      </c>
      <c r="AL70" s="1">
        <f t="shared" si="37"/>
        <v>0</v>
      </c>
      <c r="AM70" s="1">
        <f t="shared" si="37"/>
        <v>0</v>
      </c>
      <c r="AN70" s="1">
        <f t="shared" si="37"/>
        <v>0</v>
      </c>
      <c r="AO70" s="1">
        <f t="shared" si="37"/>
        <v>0</v>
      </c>
      <c r="AP70" s="1">
        <f t="shared" si="37"/>
        <v>0</v>
      </c>
      <c r="AQ70" s="1">
        <f t="shared" si="37"/>
        <v>0</v>
      </c>
      <c r="AR70" s="1">
        <f t="shared" si="37"/>
        <v>0</v>
      </c>
      <c r="AS70" s="1">
        <f t="shared" si="37"/>
        <v>0</v>
      </c>
      <c r="AT70" s="1">
        <f t="shared" si="37"/>
        <v>0</v>
      </c>
      <c r="AU70" s="1">
        <f t="shared" si="37"/>
        <v>0</v>
      </c>
      <c r="AV70" s="1">
        <f t="shared" si="37"/>
        <v>0</v>
      </c>
      <c r="AW70" s="1">
        <f t="shared" si="37"/>
        <v>0</v>
      </c>
      <c r="AX70" s="1">
        <f t="shared" si="37"/>
        <v>0</v>
      </c>
      <c r="AY70" s="1">
        <f t="shared" si="37"/>
        <v>0</v>
      </c>
      <c r="AZ70" s="1">
        <f t="shared" si="37"/>
        <v>0</v>
      </c>
    </row>
    <row r="71" spans="1:52" hidden="1" outlineLevel="1">
      <c r="A71" s="11" t="s">
        <v>119</v>
      </c>
      <c r="C71" s="31"/>
      <c r="D71" s="31"/>
      <c r="E71" s="31"/>
      <c r="F71" s="31"/>
      <c r="G71" s="31"/>
      <c r="H71" s="31"/>
      <c r="I71" s="31"/>
      <c r="J71" s="31"/>
      <c r="K71" s="31"/>
      <c r="L71" s="31"/>
      <c r="M71" s="31"/>
      <c r="N71" s="31"/>
      <c r="O71" s="31">
        <f>SUM(C$9:O$9)</f>
        <v>0.8500000000000002</v>
      </c>
      <c r="P71" s="1">
        <f t="shared" ref="P71:AF71" si="49">P$9</f>
        <v>0.05</v>
      </c>
      <c r="Q71" s="1">
        <f t="shared" si="49"/>
        <v>0</v>
      </c>
      <c r="R71" s="1">
        <f t="shared" si="49"/>
        <v>0</v>
      </c>
      <c r="S71" s="1">
        <f t="shared" si="49"/>
        <v>0</v>
      </c>
      <c r="T71" s="1">
        <f t="shared" si="49"/>
        <v>0</v>
      </c>
      <c r="U71" s="1">
        <f t="shared" si="49"/>
        <v>0</v>
      </c>
      <c r="V71" s="1">
        <f t="shared" si="49"/>
        <v>0</v>
      </c>
      <c r="W71" s="1">
        <f t="shared" si="49"/>
        <v>0</v>
      </c>
      <c r="X71" s="1">
        <f t="shared" si="49"/>
        <v>0</v>
      </c>
      <c r="Y71" s="1">
        <f t="shared" si="49"/>
        <v>0</v>
      </c>
      <c r="Z71" s="1">
        <f t="shared" si="49"/>
        <v>0</v>
      </c>
      <c r="AA71" s="1">
        <f t="shared" si="49"/>
        <v>0</v>
      </c>
      <c r="AB71" s="1">
        <f t="shared" si="49"/>
        <v>0</v>
      </c>
      <c r="AC71" s="1">
        <f t="shared" si="49"/>
        <v>0</v>
      </c>
      <c r="AD71" s="1">
        <f t="shared" si="49"/>
        <v>0</v>
      </c>
      <c r="AE71" s="1">
        <f t="shared" si="49"/>
        <v>0</v>
      </c>
      <c r="AF71" s="1">
        <f t="shared" si="49"/>
        <v>0</v>
      </c>
      <c r="AG71" s="1">
        <f t="shared" si="37"/>
        <v>0</v>
      </c>
      <c r="AH71" s="1">
        <f t="shared" si="37"/>
        <v>0</v>
      </c>
      <c r="AI71" s="1">
        <f t="shared" si="37"/>
        <v>0</v>
      </c>
      <c r="AJ71" s="1">
        <f t="shared" si="37"/>
        <v>0</v>
      </c>
      <c r="AK71" s="1">
        <f t="shared" si="37"/>
        <v>0</v>
      </c>
      <c r="AL71" s="1">
        <f t="shared" si="37"/>
        <v>0</v>
      </c>
      <c r="AM71" s="1">
        <f t="shared" si="37"/>
        <v>0</v>
      </c>
      <c r="AN71" s="1">
        <f t="shared" si="37"/>
        <v>0</v>
      </c>
      <c r="AO71" s="1">
        <f t="shared" si="37"/>
        <v>0</v>
      </c>
      <c r="AP71" s="1">
        <f t="shared" si="37"/>
        <v>0</v>
      </c>
      <c r="AQ71" s="1">
        <f t="shared" si="37"/>
        <v>0</v>
      </c>
      <c r="AR71" s="1">
        <f t="shared" si="37"/>
        <v>0</v>
      </c>
      <c r="AS71" s="1">
        <f t="shared" si="37"/>
        <v>0</v>
      </c>
      <c r="AT71" s="1">
        <f t="shared" si="37"/>
        <v>0</v>
      </c>
      <c r="AU71" s="1">
        <f t="shared" si="37"/>
        <v>0</v>
      </c>
      <c r="AV71" s="1">
        <f t="shared" si="37"/>
        <v>0</v>
      </c>
      <c r="AW71" s="1">
        <f t="shared" si="37"/>
        <v>0</v>
      </c>
      <c r="AX71" s="1">
        <f t="shared" si="37"/>
        <v>0</v>
      </c>
      <c r="AY71" s="1">
        <f t="shared" si="37"/>
        <v>0</v>
      </c>
      <c r="AZ71" s="1">
        <f t="shared" si="37"/>
        <v>0</v>
      </c>
    </row>
    <row r="72" spans="1:52" hidden="1" outlineLevel="1">
      <c r="A72" s="11" t="s">
        <v>120</v>
      </c>
      <c r="C72" s="31"/>
      <c r="D72" s="31"/>
      <c r="E72" s="31"/>
      <c r="F72" s="31"/>
      <c r="G72" s="31"/>
      <c r="H72" s="31"/>
      <c r="I72" s="31"/>
      <c r="J72" s="31"/>
      <c r="K72" s="31"/>
      <c r="L72" s="31"/>
      <c r="M72" s="31"/>
      <c r="N72" s="31"/>
      <c r="O72" s="31"/>
      <c r="P72" s="31">
        <f>SUM(C$9:P$9)</f>
        <v>0.90000000000000024</v>
      </c>
      <c r="Q72" s="1">
        <f t="shared" ref="Q72:AF72" si="50">Q$9</f>
        <v>0</v>
      </c>
      <c r="R72" s="1">
        <f t="shared" si="50"/>
        <v>0</v>
      </c>
      <c r="S72" s="1">
        <f t="shared" si="50"/>
        <v>0</v>
      </c>
      <c r="T72" s="1">
        <f t="shared" si="50"/>
        <v>0</v>
      </c>
      <c r="U72" s="1">
        <f t="shared" si="50"/>
        <v>0</v>
      </c>
      <c r="V72" s="1">
        <f t="shared" si="50"/>
        <v>0</v>
      </c>
      <c r="W72" s="1">
        <f t="shared" si="50"/>
        <v>0</v>
      </c>
      <c r="X72" s="1">
        <f t="shared" si="50"/>
        <v>0</v>
      </c>
      <c r="Y72" s="1">
        <f t="shared" si="50"/>
        <v>0</v>
      </c>
      <c r="Z72" s="1">
        <f t="shared" si="50"/>
        <v>0</v>
      </c>
      <c r="AA72" s="1">
        <f t="shared" si="50"/>
        <v>0</v>
      </c>
      <c r="AB72" s="1">
        <f t="shared" si="50"/>
        <v>0</v>
      </c>
      <c r="AC72" s="1">
        <f t="shared" si="50"/>
        <v>0</v>
      </c>
      <c r="AD72" s="1">
        <f t="shared" si="50"/>
        <v>0</v>
      </c>
      <c r="AE72" s="1">
        <f t="shared" si="50"/>
        <v>0</v>
      </c>
      <c r="AF72" s="1">
        <f t="shared" si="50"/>
        <v>0</v>
      </c>
      <c r="AG72" s="1">
        <f t="shared" si="37"/>
        <v>0</v>
      </c>
      <c r="AH72" s="1">
        <f t="shared" si="37"/>
        <v>0</v>
      </c>
      <c r="AI72" s="1">
        <f t="shared" si="37"/>
        <v>0</v>
      </c>
      <c r="AJ72" s="1">
        <f t="shared" ref="AJ72:AS73" si="51">AJ$9</f>
        <v>0</v>
      </c>
      <c r="AK72" s="1">
        <f t="shared" si="51"/>
        <v>0</v>
      </c>
      <c r="AL72" s="1">
        <f t="shared" si="51"/>
        <v>0</v>
      </c>
      <c r="AM72" s="1">
        <f t="shared" si="51"/>
        <v>0</v>
      </c>
      <c r="AN72" s="1">
        <f t="shared" si="51"/>
        <v>0</v>
      </c>
      <c r="AO72" s="1">
        <f t="shared" si="51"/>
        <v>0</v>
      </c>
      <c r="AP72" s="1">
        <f t="shared" si="51"/>
        <v>0</v>
      </c>
      <c r="AQ72" s="1">
        <f t="shared" si="51"/>
        <v>0</v>
      </c>
      <c r="AR72" s="1">
        <f t="shared" si="51"/>
        <v>0</v>
      </c>
      <c r="AS72" s="1">
        <f t="shared" si="51"/>
        <v>0</v>
      </c>
      <c r="AT72" s="1">
        <f t="shared" ref="AT72:AZ73" si="52">AT$9</f>
        <v>0</v>
      </c>
      <c r="AU72" s="1">
        <f t="shared" si="52"/>
        <v>0</v>
      </c>
      <c r="AV72" s="1">
        <f t="shared" si="52"/>
        <v>0</v>
      </c>
      <c r="AW72" s="1">
        <f t="shared" si="52"/>
        <v>0</v>
      </c>
      <c r="AX72" s="1">
        <f t="shared" si="52"/>
        <v>0</v>
      </c>
      <c r="AY72" s="1">
        <f t="shared" si="52"/>
        <v>0</v>
      </c>
      <c r="AZ72" s="1">
        <f t="shared" si="52"/>
        <v>0</v>
      </c>
    </row>
    <row r="73" spans="1:52" hidden="1" outlineLevel="1">
      <c r="A73" s="11" t="s">
        <v>121</v>
      </c>
      <c r="C73" s="31"/>
      <c r="D73" s="31"/>
      <c r="E73" s="31"/>
      <c r="F73" s="31"/>
      <c r="G73" s="31"/>
      <c r="H73" s="31"/>
      <c r="I73" s="31"/>
      <c r="J73" s="31"/>
      <c r="K73" s="31"/>
      <c r="L73" s="31"/>
      <c r="M73" s="31"/>
      <c r="N73" s="31"/>
      <c r="O73" s="31"/>
      <c r="P73" s="31"/>
      <c r="Q73" s="31">
        <f>SUM(C$9:Q$9)</f>
        <v>0.90000000000000024</v>
      </c>
      <c r="R73" s="1">
        <f t="shared" ref="R73:AI73" si="53">R$9</f>
        <v>0</v>
      </c>
      <c r="S73" s="1">
        <f t="shared" si="53"/>
        <v>0</v>
      </c>
      <c r="T73" s="1">
        <f t="shared" si="53"/>
        <v>0</v>
      </c>
      <c r="U73" s="1">
        <f t="shared" si="53"/>
        <v>0</v>
      </c>
      <c r="V73" s="1">
        <f t="shared" si="53"/>
        <v>0</v>
      </c>
      <c r="W73" s="1">
        <f t="shared" si="53"/>
        <v>0</v>
      </c>
      <c r="X73" s="1">
        <f t="shared" si="53"/>
        <v>0</v>
      </c>
      <c r="Y73" s="1">
        <f t="shared" si="53"/>
        <v>0</v>
      </c>
      <c r="Z73" s="1">
        <f t="shared" si="53"/>
        <v>0</v>
      </c>
      <c r="AA73" s="1">
        <f t="shared" si="53"/>
        <v>0</v>
      </c>
      <c r="AB73" s="1">
        <f t="shared" si="53"/>
        <v>0</v>
      </c>
      <c r="AC73" s="1">
        <f t="shared" si="53"/>
        <v>0</v>
      </c>
      <c r="AD73" s="1">
        <f t="shared" si="53"/>
        <v>0</v>
      </c>
      <c r="AE73" s="1">
        <f t="shared" si="53"/>
        <v>0</v>
      </c>
      <c r="AF73" s="1">
        <f t="shared" si="53"/>
        <v>0</v>
      </c>
      <c r="AG73" s="1">
        <f t="shared" si="53"/>
        <v>0</v>
      </c>
      <c r="AH73" s="1">
        <f t="shared" si="53"/>
        <v>0</v>
      </c>
      <c r="AI73" s="1">
        <f t="shared" si="53"/>
        <v>0</v>
      </c>
      <c r="AJ73" s="1">
        <f t="shared" si="51"/>
        <v>0</v>
      </c>
      <c r="AK73" s="1">
        <f t="shared" si="51"/>
        <v>0</v>
      </c>
      <c r="AL73" s="1">
        <f t="shared" si="51"/>
        <v>0</v>
      </c>
      <c r="AM73" s="1">
        <f t="shared" si="51"/>
        <v>0</v>
      </c>
      <c r="AN73" s="1">
        <f t="shared" si="51"/>
        <v>0</v>
      </c>
      <c r="AO73" s="1">
        <f t="shared" si="51"/>
        <v>0</v>
      </c>
      <c r="AP73" s="1">
        <f t="shared" si="51"/>
        <v>0</v>
      </c>
      <c r="AQ73" s="1">
        <f t="shared" si="51"/>
        <v>0</v>
      </c>
      <c r="AR73" s="1">
        <f t="shared" si="51"/>
        <v>0</v>
      </c>
      <c r="AS73" s="1">
        <f t="shared" si="51"/>
        <v>0</v>
      </c>
      <c r="AT73" s="1">
        <f t="shared" si="52"/>
        <v>0</v>
      </c>
      <c r="AU73" s="1">
        <f t="shared" si="52"/>
        <v>0</v>
      </c>
      <c r="AV73" s="1">
        <f t="shared" si="52"/>
        <v>0</v>
      </c>
      <c r="AW73" s="1">
        <f t="shared" si="52"/>
        <v>0</v>
      </c>
      <c r="AX73" s="1">
        <f t="shared" si="52"/>
        <v>0</v>
      </c>
      <c r="AY73" s="1">
        <f t="shared" si="52"/>
        <v>0</v>
      </c>
      <c r="AZ73" s="1">
        <f t="shared" si="52"/>
        <v>0</v>
      </c>
    </row>
    <row r="74" spans="1:52" s="89" customFormat="1" hidden="1" outlineLevel="1">
      <c r="B74" s="175"/>
      <c r="C74" s="84"/>
      <c r="D74" s="84"/>
      <c r="E74" s="84"/>
      <c r="F74" s="84"/>
      <c r="G74" s="84"/>
      <c r="H74" s="84"/>
      <c r="I74" s="84"/>
      <c r="J74" s="84"/>
      <c r="K74" s="84"/>
      <c r="L74" s="84"/>
      <c r="M74" s="84"/>
      <c r="N74" s="84"/>
      <c r="O74" s="84"/>
      <c r="P74" s="84"/>
      <c r="Q74" s="84"/>
      <c r="R74" s="84"/>
      <c r="S74" s="84"/>
      <c r="T74" s="84"/>
      <c r="U74" s="84"/>
      <c r="V74" s="84"/>
      <c r="W74" s="6"/>
      <c r="X74" s="6"/>
      <c r="Y74" s="6"/>
      <c r="Z74" s="6"/>
      <c r="AA74" s="6"/>
      <c r="AB74" s="6"/>
      <c r="AC74" s="6"/>
      <c r="AD74" s="6"/>
      <c r="AE74" s="6"/>
      <c r="AF74" s="6"/>
      <c r="AG74" s="75"/>
      <c r="AH74" s="75"/>
      <c r="AI74" s="75"/>
      <c r="AJ74" s="75"/>
      <c r="AK74" s="75"/>
      <c r="AL74" s="75"/>
      <c r="AM74" s="75"/>
      <c r="AN74" s="75"/>
      <c r="AO74" s="75"/>
      <c r="AP74" s="75"/>
      <c r="AQ74" s="75"/>
      <c r="AR74" s="75"/>
      <c r="AS74" s="75"/>
      <c r="AT74" s="75"/>
      <c r="AU74" s="75"/>
      <c r="AV74" s="75"/>
      <c r="AW74" s="75"/>
      <c r="AX74" s="75"/>
      <c r="AY74" s="75"/>
      <c r="AZ74" s="75"/>
    </row>
    <row r="75" spans="1:52" s="89" customFormat="1" ht="17.25" hidden="1" customHeight="1" outlineLevel="1">
      <c r="A75" s="89" t="s">
        <v>127</v>
      </c>
      <c r="B75" s="175"/>
      <c r="C75" s="84"/>
      <c r="D75" s="84"/>
      <c r="E75" s="84"/>
      <c r="F75" s="84"/>
      <c r="G75" s="84"/>
      <c r="H75" s="84"/>
      <c r="I75" s="84"/>
      <c r="J75" s="84"/>
      <c r="K75" s="84"/>
      <c r="L75" s="84"/>
      <c r="M75" s="84"/>
      <c r="N75" s="84"/>
      <c r="O75" s="84"/>
      <c r="P75" s="84"/>
      <c r="Q75" s="84"/>
      <c r="R75" s="84"/>
      <c r="S75" s="84"/>
      <c r="T75" s="84"/>
      <c r="U75" s="84"/>
      <c r="V75" s="84"/>
      <c r="W75" s="6"/>
      <c r="X75" s="6"/>
      <c r="Y75" s="6"/>
      <c r="Z75" s="6"/>
      <c r="AA75" s="6"/>
      <c r="AB75" s="6"/>
      <c r="AC75" s="6"/>
      <c r="AD75" s="6"/>
      <c r="AE75" s="6"/>
      <c r="AF75" s="6"/>
      <c r="AG75" s="75"/>
      <c r="AH75" s="75"/>
      <c r="AI75" s="75"/>
      <c r="AJ75" s="75"/>
      <c r="AK75" s="75"/>
      <c r="AL75" s="75"/>
      <c r="AM75" s="75"/>
      <c r="AN75" s="75"/>
      <c r="AO75" s="75"/>
      <c r="AP75" s="75"/>
      <c r="AQ75" s="75"/>
      <c r="AR75" s="75"/>
      <c r="AS75" s="75"/>
      <c r="AT75" s="75"/>
      <c r="AU75" s="75"/>
      <c r="AV75" s="75"/>
      <c r="AW75" s="75"/>
      <c r="AX75" s="75"/>
      <c r="AY75" s="75"/>
      <c r="AZ75" s="75"/>
    </row>
    <row r="76" spans="1:52" hidden="1" outlineLevel="1">
      <c r="A76" s="11" t="s">
        <v>105</v>
      </c>
      <c r="C76" s="78">
        <f>IF(MOD(C4,Hypothèses!$C$41)=0,((Hypothèses!$D$42)*$C$7)*SUM($C$47:C47),0)</f>
        <v>0</v>
      </c>
      <c r="D76" s="78">
        <f>IF(MOD(D4,Hypothèses!$C$41)=0,((Hypothèses!$D$42)*$C$7)*SUM($C$47:D47),0)</f>
        <v>0</v>
      </c>
      <c r="E76" s="78">
        <f>IF(MOD(E4,Hypothèses!$C$41)=0,((Hypothèses!$D$42)*$C$7)*SUM($C$47:E47),0)</f>
        <v>0</v>
      </c>
      <c r="F76" s="78">
        <f>IF(MOD(F4,Hypothèses!$C$41)=0,((Hypothèses!$D$42)*$C$7)*SUM($C$47:F47),0)</f>
        <v>0</v>
      </c>
      <c r="G76" s="78">
        <f>IF(MOD(G4,Hypothèses!$C$41)=0,((Hypothèses!$D$42)*$C$7)*SUM($C$47:G47),0)</f>
        <v>0</v>
      </c>
      <c r="H76" s="78">
        <f>IF(MOD(H4,Hypothèses!$C$41)=0,((Hypothèses!$D$42)*$C$7)*SUM($C$47:H47),0)</f>
        <v>0</v>
      </c>
      <c r="I76" s="78">
        <f>IF(MOD(I4,Hypothèses!$C$41)=0,((Hypothèses!$D$42)*$C$7)*SUM($C$47:I47),0)</f>
        <v>0</v>
      </c>
      <c r="J76" s="78">
        <f>IF(MOD(J4,Hypothèses!$C$41)=0,((Hypothèses!$D$42)*$C$7)*SUM($C$47:J47),0)</f>
        <v>0</v>
      </c>
      <c r="K76" s="78">
        <f>IF(MOD(K4,Hypothèses!$C$41)=0,((Hypothèses!$D$42)*$C$7)*SUM($C$47:K47),0)</f>
        <v>0</v>
      </c>
      <c r="L76" s="78">
        <f>IF(MOD(L4,Hypothèses!$C$41)=0,((Hypothèses!$D$42)*$C$7)*SUM($C$47:L47),0)</f>
        <v>0</v>
      </c>
      <c r="M76" s="78">
        <f>IF(MOD(M4,Hypothèses!$C$41)=0,((Hypothèses!$D$42)*$C$7)*SUM($C$47:M47),0)</f>
        <v>0</v>
      </c>
      <c r="N76" s="78">
        <f>IF(MOD(N4,Hypothèses!$C$41)=0,((Hypothèses!$D$42)*$C$7)*SUM($C$47:N47),0)</f>
        <v>0</v>
      </c>
      <c r="O76" s="78">
        <f>IF(MOD(O4,Hypothèses!$C$41)=0,((Hypothèses!$D$42)*$C$7)*SUM($C$47:O47),0)</f>
        <v>0</v>
      </c>
      <c r="P76" s="78">
        <f>IF(MOD(P4,Hypothèses!$C$41)=0,((Hypothèses!$D$42)*$C$7)*SUM($C$47:P47),0)</f>
        <v>0</v>
      </c>
      <c r="Q76" s="78">
        <f>IF(MOD(Q4,Hypothèses!$C$41)=0,((Hypothèses!$D$42)*$C$7)*SUM($C$47:Q47),0)</f>
        <v>0</v>
      </c>
      <c r="R76" s="78">
        <f>IF(MOD(R4,Hypothèses!$C$41)=0,((Hypothèses!$D$42)*$C$7)*SUM($C$47:R47),0)</f>
        <v>0</v>
      </c>
      <c r="S76" s="78">
        <f>IF(MOD(S4,Hypothèses!$C$41)=0,((Hypothèses!$D$42)*$C$7)*SUM($C$47:S47),0)</f>
        <v>0</v>
      </c>
      <c r="T76" s="78">
        <f>IF(MOD(T4,Hypothèses!$C$41)=0,((Hypothèses!$D$42)*$C$7)*SUM($C$47:T47),0)</f>
        <v>0</v>
      </c>
      <c r="U76" s="78">
        <f>IF(MOD(U4,Hypothèses!$C$41)=0,((Hypothèses!$D$42)*$C$7)*SUM($C$47:U47),0)</f>
        <v>0</v>
      </c>
      <c r="V76" s="78">
        <f>IF(MOD(V4,Hypothèses!$C$41)=0,((Hypothèses!$D$42)*$C$7)*SUM($C$47:V47),0)</f>
        <v>7200.0000000000018</v>
      </c>
      <c r="W76" s="78">
        <f>IF(MOD(W4,Hypothèses!$C$41)=0,((Hypothèses!$D$42)*$C$7)*SUM($C$47:W47),0)</f>
        <v>0</v>
      </c>
      <c r="X76" s="78">
        <f>IF(MOD(X4,Hypothèses!$C$41)=0,((Hypothèses!$D$42)*$C$7)*SUM($C$47:X47),0)</f>
        <v>0</v>
      </c>
      <c r="Y76" s="78">
        <f>IF(MOD(Y4,Hypothèses!$C$41)=0,((Hypothèses!$D$42)*$C$7)*SUM($C$47:Y47),0)</f>
        <v>0</v>
      </c>
      <c r="Z76" s="78">
        <f>IF(MOD(Z4,Hypothèses!$C$41)=0,((Hypothèses!$D$42)*$C$7)*SUM($C$47:Z47),0)</f>
        <v>0</v>
      </c>
      <c r="AA76" s="78">
        <f>IF(MOD(AA4,Hypothèses!$C$41)=0,((Hypothèses!$D$42)*$C$7)*SUM($C$47:AA47),0)</f>
        <v>0</v>
      </c>
      <c r="AB76" s="78">
        <f>IF(MOD(AB4,Hypothèses!$C$41)=0,((Hypothèses!$D$42)*$C$7)*SUM($C$47:AB47),0)</f>
        <v>0</v>
      </c>
      <c r="AC76" s="78">
        <f>IF(MOD(AC4,Hypothèses!$C$41)=0,((Hypothèses!$D$42)*$C$7)*SUM($C$47:AC47),0)</f>
        <v>0</v>
      </c>
      <c r="AD76" s="78">
        <f>IF(MOD(AD4,Hypothèses!$C$41)=0,((Hypothèses!$D$42)*$C$7)*SUM($C$47:AD47),0)</f>
        <v>0</v>
      </c>
      <c r="AE76" s="78">
        <f>IF(MOD(AE4,Hypothèses!$C$41)=0,((Hypothèses!$D$42)*$C$7)*SUM($C$47:AE47),0)</f>
        <v>0</v>
      </c>
      <c r="AF76" s="78">
        <f>IF(MOD(AF4,Hypothèses!$C$41)=0,((Hypothèses!$D$42)*$C$7)*SUM($C$47:AF47),0)</f>
        <v>0</v>
      </c>
      <c r="AG76" s="78">
        <f>IF(MOD(AG4,Hypothèses!$C$41)=0,((Hypothèses!$D$42)*$C$7)*SUM($C$47:AG47),0)</f>
        <v>0</v>
      </c>
      <c r="AH76" s="78">
        <f>IF(MOD(AH4,Hypothèses!$C$41)=0,((Hypothèses!$D$42)*$C$7)*SUM($C$47:AH47),0)</f>
        <v>0</v>
      </c>
      <c r="AI76" s="78">
        <f>IF(MOD(AI4,Hypothèses!$C$41)=0,((Hypothèses!$D$42)*$C$7)*SUM($C$47:AI47),0)</f>
        <v>0</v>
      </c>
      <c r="AJ76" s="78">
        <f>IF(MOD(AJ4,Hypothèses!$C$41)=0,((Hypothèses!$D$42)*$C$7)*SUM($C$47:AJ47),0)</f>
        <v>0</v>
      </c>
      <c r="AK76" s="78">
        <f>IF(MOD(AK4,Hypothèses!$C$41)=0,((Hypothèses!$D$42)*$C$7)*SUM($C$47:AK47),0)</f>
        <v>0</v>
      </c>
      <c r="AL76" s="78">
        <f>IF(MOD(AL4,Hypothèses!$C$41)=0,((Hypothèses!$D$42)*$C$7)*SUM($C$47:AL47),0)</f>
        <v>0</v>
      </c>
      <c r="AM76" s="78">
        <f>IF(MOD(AM4,Hypothèses!$C$41)=0,((Hypothèses!$D$42)*$C$7)*SUM($C$47:AM47),0)</f>
        <v>0</v>
      </c>
      <c r="AN76" s="78">
        <f>IF(MOD(AN4,Hypothèses!$C$41)=0,((Hypothèses!$D$42)*$C$7)*SUM($C$47:AN47),0)</f>
        <v>0</v>
      </c>
      <c r="AO76" s="78">
        <f>IF(MOD(AO4,Hypothèses!$C$41)=0,((Hypothèses!$D$42)*$C$7)*SUM($C$47:AO47),0)</f>
        <v>0</v>
      </c>
      <c r="AP76" s="78">
        <f>IF(MOD(AP4,Hypothèses!$C$41)=0,((Hypothèses!$D$42)*$C$7)*SUM($C$47:AP47),0)</f>
        <v>7200.0000000000018</v>
      </c>
      <c r="AQ76" s="78">
        <f>IF(MOD(AQ4,Hypothèses!$C$41)=0,((Hypothèses!$D$42)*$C$7)*SUM($C$47:AQ47),0)</f>
        <v>0</v>
      </c>
      <c r="AR76" s="78">
        <f>IF(MOD(AR4,Hypothèses!$C$41)=0,((Hypothèses!$D$42)*$C$7)*SUM($C$47:AR47),0)</f>
        <v>0</v>
      </c>
      <c r="AS76" s="78">
        <f>IF(MOD(AS4,Hypothèses!$C$41)=0,((Hypothèses!$D$42)*$C$7)*SUM($C$47:AS47),0)</f>
        <v>0</v>
      </c>
      <c r="AT76" s="78">
        <f>IF(MOD(AT4,Hypothèses!$C$41)=0,((Hypothèses!$D$42)*$C$7)*SUM($C$47:AT47),0)</f>
        <v>0</v>
      </c>
      <c r="AU76" s="78">
        <f>IF(MOD(AU4,Hypothèses!$C$41)=0,((Hypothèses!$D$42)*$C$7)*SUM($C$47:AU47),0)</f>
        <v>0</v>
      </c>
      <c r="AV76" s="78">
        <f>IF(MOD(AV4,Hypothèses!$C$41)=0,((Hypothèses!$D$42)*$C$7)*SUM($C$47:AV47),0)</f>
        <v>0</v>
      </c>
      <c r="AW76" s="78">
        <f>IF(MOD(AW4,Hypothèses!$C$41)=0,((Hypothèses!$D$42)*$C$7)*SUM($C$47:AW47),0)</f>
        <v>0</v>
      </c>
      <c r="AX76" s="78">
        <f>IF(MOD(AX4,Hypothèses!$C$41)=0,((Hypothèses!$D$42)*$C$7)*SUM($C$47:AX47),0)</f>
        <v>0</v>
      </c>
      <c r="AY76" s="78">
        <f>IF(MOD(AY4,Hypothèses!$C$41)=0,((Hypothèses!$D$42)*$C$7)*SUM($C$47:AY47),0)</f>
        <v>0</v>
      </c>
      <c r="AZ76" s="78">
        <f>IF(MOD(AZ4,Hypothèses!$C$41)=0,((Hypothèses!$D$42)*$C$7)*SUM($C$47:AZ47),0)</f>
        <v>0</v>
      </c>
    </row>
    <row r="77" spans="1:52" hidden="1" outlineLevel="1">
      <c r="A77" s="11" t="s">
        <v>106</v>
      </c>
      <c r="C77" s="215"/>
      <c r="D77" s="78">
        <f>IF(MOD(C4,Hypothèses!$C$41)=0,((Hypothèses!$D$42)*$D$7)*SUM($D$48:D48),0)</f>
        <v>0</v>
      </c>
      <c r="E77" s="78">
        <f>IF(MOD(D4,Hypothèses!$C$41)=0,((Hypothèses!$D$42)*$D$7)*SUM($D$48:E48),0)</f>
        <v>0</v>
      </c>
      <c r="F77" s="78">
        <f>IF(MOD(E4,Hypothèses!$C$41)=0,((Hypothèses!$D$42)*$D$7)*SUM($D$48:F48),0)</f>
        <v>0</v>
      </c>
      <c r="G77" s="78">
        <f>IF(MOD(F4,Hypothèses!$C$41)=0,((Hypothèses!$D$42)*$D$7)*SUM($D$48:G48),0)</f>
        <v>0</v>
      </c>
      <c r="H77" s="78">
        <f>IF(MOD(G4,Hypothèses!$C$41)=0,((Hypothèses!$D$42)*$D$7)*SUM($D$48:H48),0)</f>
        <v>0</v>
      </c>
      <c r="I77" s="78">
        <f>IF(MOD(H4,Hypothèses!$C$41)=0,((Hypothèses!$D$42)*$D$7)*SUM($D$48:I48),0)</f>
        <v>0</v>
      </c>
      <c r="J77" s="78">
        <f>IF(MOD(I4,Hypothèses!$C$41)=0,((Hypothèses!$D$42)*$D$7)*SUM($D$48:J48),0)</f>
        <v>0</v>
      </c>
      <c r="K77" s="78">
        <f>IF(MOD(J4,Hypothèses!$C$41)=0,((Hypothèses!$D$42)*$D$7)*SUM($D$48:K48),0)</f>
        <v>0</v>
      </c>
      <c r="L77" s="78">
        <f>IF(MOD(K4,Hypothèses!$C$41)=0,((Hypothèses!$D$42)*$D$7)*SUM($D$48:L48),0)</f>
        <v>0</v>
      </c>
      <c r="M77" s="78">
        <f>IF(MOD(L4,Hypothèses!$C$41)=0,((Hypothèses!$D$42)*$D$7)*SUM($D$48:M48),0)</f>
        <v>0</v>
      </c>
      <c r="N77" s="78">
        <f>IF(MOD(M4,Hypothèses!$C$41)=0,((Hypothèses!$D$42)*$D$7)*SUM($D$48:N48),0)</f>
        <v>0</v>
      </c>
      <c r="O77" s="78">
        <f>IF(MOD(N4,Hypothèses!$C$41)=0,((Hypothèses!$D$42)*$D$7)*SUM($D$48:O48),0)</f>
        <v>0</v>
      </c>
      <c r="P77" s="78">
        <f>IF(MOD(O4,Hypothèses!$C$41)=0,((Hypothèses!$D$42)*$D$7)*SUM($D$48:P48),0)</f>
        <v>0</v>
      </c>
      <c r="Q77" s="78">
        <f>IF(MOD(P4,Hypothèses!$C$41)=0,((Hypothèses!$D$42)*$D$7)*SUM($D$48:Q48),0)</f>
        <v>0</v>
      </c>
      <c r="R77" s="78">
        <f>IF(MOD(Q4,Hypothèses!$C$41)=0,((Hypothèses!$D$42)*$D$7)*SUM($D$48:R48),0)</f>
        <v>0</v>
      </c>
      <c r="S77" s="78">
        <f>IF(MOD(R4,Hypothèses!$C$41)=0,((Hypothèses!$D$42)*$D$7)*SUM($D$48:S48),0)</f>
        <v>0</v>
      </c>
      <c r="T77" s="78">
        <f>IF(MOD(S4,Hypothèses!$C$41)=0,((Hypothèses!$D$42)*$D$7)*SUM($D$48:T48),0)</f>
        <v>0</v>
      </c>
      <c r="U77" s="78">
        <f>IF(MOD(T4,Hypothèses!$C$41)=0,((Hypothèses!$D$42)*$D$7)*SUM($D$48:U48),0)</f>
        <v>0</v>
      </c>
      <c r="V77" s="78">
        <f>IF(MOD(U4,Hypothèses!$C$41)=0,((Hypothèses!$D$42)*$D$7)*SUM($D$48:V48),0)</f>
        <v>0</v>
      </c>
      <c r="W77" s="78">
        <f>IF(MOD(V4,Hypothèses!$C$41)=0,((Hypothèses!$D$42)*$D$7)*SUM($D$48:W48),0)</f>
        <v>11700.000000000004</v>
      </c>
      <c r="X77" s="78">
        <f>IF(MOD(W4,Hypothèses!$C$41)=0,((Hypothèses!$D$42)*$D$7)*SUM($D$48:X48),0)</f>
        <v>0</v>
      </c>
      <c r="Y77" s="78">
        <f>IF(MOD(X4,Hypothèses!$C$41)=0,((Hypothèses!$D$42)*$D$7)*SUM($D$48:Y48),0)</f>
        <v>0</v>
      </c>
      <c r="Z77" s="78">
        <f>IF(MOD(Y4,Hypothèses!$C$41)=0,((Hypothèses!$D$42)*$D$7)*SUM($D$48:Z48),0)</f>
        <v>0</v>
      </c>
      <c r="AA77" s="78">
        <f>IF(MOD(Z4,Hypothèses!$C$41)=0,((Hypothèses!$D$42)*$D$7)*SUM($D$48:AA48),0)</f>
        <v>0</v>
      </c>
      <c r="AB77" s="78">
        <f>IF(MOD(AA4,Hypothèses!$C$41)=0,((Hypothèses!$D$42)*$D$7)*SUM($D$48:AB48),0)</f>
        <v>0</v>
      </c>
      <c r="AC77" s="78">
        <f>IF(MOD(AB4,Hypothèses!$C$41)=0,((Hypothèses!$D$42)*$D$7)*SUM($D$48:AC48),0)</f>
        <v>0</v>
      </c>
      <c r="AD77" s="78">
        <f>IF(MOD(AC4,Hypothèses!$C$41)=0,((Hypothèses!$D$42)*$D$7)*SUM($D$48:AD48),0)</f>
        <v>0</v>
      </c>
      <c r="AE77" s="78">
        <f>IF(MOD(AD4,Hypothèses!$C$41)=0,((Hypothèses!$D$42)*$D$7)*SUM($D$48:AE48),0)</f>
        <v>0</v>
      </c>
      <c r="AF77" s="78">
        <f>IF(MOD(AE4,Hypothèses!$C$41)=0,((Hypothèses!$D$42)*$D$7)*SUM($D$48:AF48),0)</f>
        <v>0</v>
      </c>
      <c r="AG77" s="78">
        <f>IF(MOD(AF4,Hypothèses!$C$41)=0,((Hypothèses!$D$42)*$D$7)*SUM($D$48:AG48),0)</f>
        <v>0</v>
      </c>
      <c r="AH77" s="78">
        <f>IF(MOD(AG4,Hypothèses!$C$41)=0,((Hypothèses!$D$42)*$D$7)*SUM($D$48:AH48),0)</f>
        <v>0</v>
      </c>
      <c r="AI77" s="78">
        <f>IF(MOD(AH4,Hypothèses!$C$41)=0,((Hypothèses!$D$42)*$D$7)*SUM($D$48:AI48),0)</f>
        <v>0</v>
      </c>
      <c r="AJ77" s="78">
        <f>IF(MOD(AI4,Hypothèses!$C$41)=0,((Hypothèses!$D$42)*$D$7)*SUM($D$48:AJ48),0)</f>
        <v>0</v>
      </c>
      <c r="AK77" s="78">
        <f>IF(MOD(AJ4,Hypothèses!$C$41)=0,((Hypothèses!$D$42)*$D$7)*SUM($D$48:AK48),0)</f>
        <v>0</v>
      </c>
      <c r="AL77" s="78">
        <f>IF(MOD(AK4,Hypothèses!$C$41)=0,((Hypothèses!$D$42)*$D$7)*SUM($D$48:AL48),0)</f>
        <v>0</v>
      </c>
      <c r="AM77" s="78">
        <f>IF(MOD(AL4,Hypothèses!$C$41)=0,((Hypothèses!$D$42)*$D$7)*SUM($D$48:AM48),0)</f>
        <v>0</v>
      </c>
      <c r="AN77" s="78">
        <f>IF(MOD(AM4,Hypothèses!$C$41)=0,((Hypothèses!$D$42)*$D$7)*SUM($D$48:AN48),0)</f>
        <v>0</v>
      </c>
      <c r="AO77" s="78">
        <f>IF(MOD(AN4,Hypothèses!$C$41)=0,((Hypothèses!$D$42)*$D$7)*SUM($D$48:AO48),0)</f>
        <v>0</v>
      </c>
      <c r="AP77" s="78">
        <f>IF(MOD(AO4,Hypothèses!$C$41)=0,((Hypothèses!$D$42)*$D$7)*SUM($D$48:AP48),0)</f>
        <v>0</v>
      </c>
      <c r="AQ77" s="78">
        <f>IF(MOD(AP4,Hypothèses!$C$41)=0,((Hypothèses!$D$42)*$D$7)*SUM($D$48:AQ48),0)</f>
        <v>11700.000000000004</v>
      </c>
      <c r="AR77" s="78">
        <f>IF(MOD(AQ4,Hypothèses!$C$41)=0,((Hypothèses!$D$42)*$D$7)*SUM($D$48:AR48),0)</f>
        <v>0</v>
      </c>
      <c r="AS77" s="78">
        <f>IF(MOD(AR4,Hypothèses!$C$41)=0,((Hypothèses!$D$42)*$D$7)*SUM($D$48:AS48),0)</f>
        <v>0</v>
      </c>
      <c r="AT77" s="78">
        <f>IF(MOD(AS4,Hypothèses!$C$41)=0,((Hypothèses!$D$42)*$D$7)*SUM($D$48:AT48),0)</f>
        <v>0</v>
      </c>
      <c r="AU77" s="78">
        <f>IF(MOD(AT4,Hypothèses!$C$41)=0,((Hypothèses!$D$42)*$D$7)*SUM($D$48:AU48),0)</f>
        <v>0</v>
      </c>
      <c r="AV77" s="78">
        <f>IF(MOD(AU4,Hypothèses!$C$41)=0,((Hypothèses!$D$42)*$D$7)*SUM($D$48:AV48),0)</f>
        <v>0</v>
      </c>
      <c r="AW77" s="78">
        <f>IF(MOD(AV4,Hypothèses!$C$41)=0,((Hypothèses!$D$42)*$D$7)*SUM($D$48:AW48),0)</f>
        <v>0</v>
      </c>
      <c r="AX77" s="78">
        <f>IF(MOD(AW4,Hypothèses!$C$41)=0,((Hypothèses!$D$42)*$D$7)*SUM($D$48:AX48),0)</f>
        <v>0</v>
      </c>
      <c r="AY77" s="78">
        <f>IF(MOD(AX4,Hypothèses!$C$41)=0,((Hypothèses!$D$42)*$D$7)*SUM($D$48:AY48),0)</f>
        <v>0</v>
      </c>
      <c r="AZ77" s="78">
        <f>IF(MOD(AY4,Hypothèses!$C$41)=0,((Hypothèses!$D$42)*$D$7)*SUM($D$48:AZ48),0)</f>
        <v>0</v>
      </c>
    </row>
    <row r="78" spans="1:52" hidden="1" outlineLevel="1">
      <c r="A78" s="11" t="s">
        <v>107</v>
      </c>
      <c r="C78" s="215"/>
      <c r="D78" s="215"/>
      <c r="E78" s="78">
        <f>IF(MOD(C4,Hypothèses!$C$41)=0,((Hypothèses!$D$42)*$E$7)*SUM($E$49:E49),0)</f>
        <v>0</v>
      </c>
      <c r="F78" s="78">
        <f>IF(MOD(D4,Hypothèses!$C$41)=0,((Hypothèses!$D$42)*$E$7)*SUM($E$49:F49),0)</f>
        <v>0</v>
      </c>
      <c r="G78" s="78">
        <f>IF(MOD(E4,Hypothèses!$C$41)=0,((Hypothèses!$D$42)*$E$7)*SUM($E$49:G49),0)</f>
        <v>0</v>
      </c>
      <c r="H78" s="78">
        <f>IF(MOD(F4,Hypothèses!$C$41)=0,((Hypothèses!$D$42)*$E$7)*SUM($E$49:H49),0)</f>
        <v>0</v>
      </c>
      <c r="I78" s="78">
        <f>IF(MOD(G4,Hypothèses!$C$41)=0,((Hypothèses!$D$42)*$E$7)*SUM($E$49:I49),0)</f>
        <v>0</v>
      </c>
      <c r="J78" s="78">
        <f>IF(MOD(H4,Hypothèses!$C$41)=0,((Hypothèses!$D$42)*$E$7)*SUM($E$49:J49),0)</f>
        <v>0</v>
      </c>
      <c r="K78" s="78">
        <f>IF(MOD(I4,Hypothèses!$C$41)=0,((Hypothèses!$D$42)*$E$7)*SUM($E$49:K49),0)</f>
        <v>0</v>
      </c>
      <c r="L78" s="78">
        <f>IF(MOD(J4,Hypothèses!$C$41)=0,((Hypothèses!$D$42)*$E$7)*SUM($E$49:L49),0)</f>
        <v>0</v>
      </c>
      <c r="M78" s="78">
        <f>IF(MOD(K4,Hypothèses!$C$41)=0,((Hypothèses!$D$42)*$E$7)*SUM($E$49:M49),0)</f>
        <v>0</v>
      </c>
      <c r="N78" s="78">
        <f>IF(MOD(L4,Hypothèses!$C$41)=0,((Hypothèses!$D$42)*$E$7)*SUM($E$49:N49),0)</f>
        <v>0</v>
      </c>
      <c r="O78" s="78">
        <f>IF(MOD(M4,Hypothèses!$C$41)=0,((Hypothèses!$D$42)*$E$7)*SUM($E$49:O49),0)</f>
        <v>0</v>
      </c>
      <c r="P78" s="78">
        <f>IF(MOD(N4,Hypothèses!$C$41)=0,((Hypothèses!$D$42)*$E$7)*SUM($E$49:P49),0)</f>
        <v>0</v>
      </c>
      <c r="Q78" s="78">
        <f>IF(MOD(O4,Hypothèses!$C$41)=0,((Hypothèses!$D$42)*$E$7)*SUM($E$49:Q49),0)</f>
        <v>0</v>
      </c>
      <c r="R78" s="78">
        <f>IF(MOD(P4,Hypothèses!$C$41)=0,((Hypothèses!$D$42)*$E$7)*SUM($E$49:R49),0)</f>
        <v>0</v>
      </c>
      <c r="S78" s="78">
        <f>IF(MOD(Q4,Hypothèses!$C$41)=0,((Hypothèses!$D$42)*$E$7)*SUM($E$49:S49),0)</f>
        <v>0</v>
      </c>
      <c r="T78" s="78">
        <f>IF(MOD(R4,Hypothèses!$C$41)=0,((Hypothèses!$D$42)*$E$7)*SUM($E$49:T49),0)</f>
        <v>0</v>
      </c>
      <c r="U78" s="78">
        <f>IF(MOD(S4,Hypothèses!$C$41)=0,((Hypothèses!$D$42)*$E$7)*SUM($E$49:U49),0)</f>
        <v>0</v>
      </c>
      <c r="V78" s="78">
        <f>IF(MOD(T4,Hypothèses!$C$41)=0,((Hypothèses!$D$42)*$E$7)*SUM($E$49:V49),0)</f>
        <v>0</v>
      </c>
      <c r="W78" s="78">
        <f>IF(MOD(U4,Hypothèses!$C$41)=0,((Hypothèses!$D$42)*$E$7)*SUM($E$49:W49),0)</f>
        <v>0</v>
      </c>
      <c r="X78" s="78">
        <f>IF(MOD(V4,Hypothèses!$C$41)=0,((Hypothèses!$D$42)*$E$7)*SUM($E$49:X49),0)</f>
        <v>13500.000000000004</v>
      </c>
      <c r="Y78" s="78">
        <f>IF(MOD(W4,Hypothèses!$C$41)=0,((Hypothèses!$D$42)*$E$7)*SUM($E$49:Y49),0)</f>
        <v>0</v>
      </c>
      <c r="Z78" s="78">
        <f>IF(MOD(X4,Hypothèses!$C$41)=0,((Hypothèses!$D$42)*$E$7)*SUM($E$49:Z49),0)</f>
        <v>0</v>
      </c>
      <c r="AA78" s="78">
        <f>IF(MOD(Y4,Hypothèses!$C$41)=0,((Hypothèses!$D$42)*$E$7)*SUM($E$49:AA49),0)</f>
        <v>0</v>
      </c>
      <c r="AB78" s="78">
        <f>IF(MOD(Z4,Hypothèses!$C$41)=0,((Hypothèses!$D$42)*$E$7)*SUM($E$49:AB49),0)</f>
        <v>0</v>
      </c>
      <c r="AC78" s="78">
        <f>IF(MOD(AA4,Hypothèses!$C$41)=0,((Hypothèses!$D$42)*$E$7)*SUM($E$49:AC49),0)</f>
        <v>0</v>
      </c>
      <c r="AD78" s="78">
        <f>IF(MOD(AB4,Hypothèses!$C$41)=0,((Hypothèses!$D$42)*$E$7)*SUM($E$49:AD49),0)</f>
        <v>0</v>
      </c>
      <c r="AE78" s="78">
        <f>IF(MOD(AC4,Hypothèses!$C$41)=0,((Hypothèses!$D$42)*$E$7)*SUM($E$49:AE49),0)</f>
        <v>0</v>
      </c>
      <c r="AF78" s="78">
        <f>IF(MOD(AD4,Hypothèses!$C$41)=0,((Hypothèses!$D$42)*$E$7)*SUM($E$49:AF49),0)</f>
        <v>0</v>
      </c>
      <c r="AG78" s="78">
        <f>IF(MOD(AE4,Hypothèses!$C$41)=0,((Hypothèses!$D$42)*$E$7)*SUM($E$49:AG49),0)</f>
        <v>0</v>
      </c>
      <c r="AH78" s="78">
        <f>IF(MOD(AF4,Hypothèses!$C$41)=0,((Hypothèses!$D$42)*$E$7)*SUM($E$49:AH49),0)</f>
        <v>0</v>
      </c>
      <c r="AI78" s="78">
        <f>IF(MOD(AG4,Hypothèses!$C$41)=0,((Hypothèses!$D$42)*$E$7)*SUM($E$49:AI49),0)</f>
        <v>0</v>
      </c>
      <c r="AJ78" s="78">
        <f>IF(MOD(AH4,Hypothèses!$C$41)=0,((Hypothèses!$D$42)*$E$7)*SUM($E$49:AJ49),0)</f>
        <v>0</v>
      </c>
      <c r="AK78" s="78">
        <f>IF(MOD(AI4,Hypothèses!$C$41)=0,((Hypothèses!$D$42)*$E$7)*SUM($E$49:AK49),0)</f>
        <v>0</v>
      </c>
      <c r="AL78" s="78">
        <f>IF(MOD(AJ4,Hypothèses!$C$41)=0,((Hypothèses!$D$42)*$E$7)*SUM($E$49:AL49),0)</f>
        <v>0</v>
      </c>
      <c r="AM78" s="78">
        <f>IF(MOD(AK4,Hypothèses!$C$41)=0,((Hypothèses!$D$42)*$E$7)*SUM($E$49:AM49),0)</f>
        <v>0</v>
      </c>
      <c r="AN78" s="78">
        <f>IF(MOD(AL4,Hypothèses!$C$41)=0,((Hypothèses!$D$42)*$E$7)*SUM($E$49:AN49),0)</f>
        <v>0</v>
      </c>
      <c r="AO78" s="78">
        <f>IF(MOD(AM4,Hypothèses!$C$41)=0,((Hypothèses!$D$42)*$E$7)*SUM($E$49:AO49),0)</f>
        <v>0</v>
      </c>
      <c r="AP78" s="78">
        <f>IF(MOD(AN4,Hypothèses!$C$41)=0,((Hypothèses!$D$42)*$E$7)*SUM($E$49:AP49),0)</f>
        <v>0</v>
      </c>
      <c r="AQ78" s="78">
        <f>IF(MOD(AO4,Hypothèses!$C$41)=0,((Hypothèses!$D$42)*$E$7)*SUM($E$49:AQ49),0)</f>
        <v>0</v>
      </c>
      <c r="AR78" s="78">
        <f>IF(MOD(AP4,Hypothèses!$C$41)=0,((Hypothèses!$D$42)*$E$7)*SUM($E$49:AR49),0)</f>
        <v>13500.000000000004</v>
      </c>
      <c r="AS78" s="78">
        <f>IF(MOD(AQ4,Hypothèses!$C$41)=0,((Hypothèses!$D$42)*$E$7)*SUM($E$49:AS49),0)</f>
        <v>0</v>
      </c>
      <c r="AT78" s="78">
        <f>IF(MOD(AR4,Hypothèses!$C$41)=0,((Hypothèses!$D$42)*$E$7)*SUM($E$49:AT49),0)</f>
        <v>0</v>
      </c>
      <c r="AU78" s="78">
        <f>IF(MOD(AS4,Hypothèses!$C$41)=0,((Hypothèses!$D$42)*$E$7)*SUM($E$49:AU49),0)</f>
        <v>0</v>
      </c>
      <c r="AV78" s="78">
        <f>IF(MOD(AT4,Hypothèses!$C$41)=0,((Hypothèses!$D$42)*$E$7)*SUM($E$49:AV49),0)</f>
        <v>0</v>
      </c>
      <c r="AW78" s="78">
        <f>IF(MOD(AU4,Hypothèses!$C$41)=0,((Hypothèses!$D$42)*$E$7)*SUM($E$49:AW49),0)</f>
        <v>0</v>
      </c>
      <c r="AX78" s="78">
        <f>IF(MOD(AV4,Hypothèses!$C$41)=0,((Hypothèses!$D$42)*$E$7)*SUM($E$49:AX49),0)</f>
        <v>0</v>
      </c>
      <c r="AY78" s="78">
        <f>IF(MOD(AW4,Hypothèses!$C$41)=0,((Hypothèses!$D$42)*$E$7)*SUM($E$49:AY49),0)</f>
        <v>0</v>
      </c>
      <c r="AZ78" s="78">
        <f>IF(MOD(AX4,Hypothèses!$C$41)=0,((Hypothèses!$D$42)*$E$7)*SUM($E$49:AZ49),0)</f>
        <v>0</v>
      </c>
    </row>
    <row r="79" spans="1:52" hidden="1" outlineLevel="1">
      <c r="A79" s="11" t="s">
        <v>108</v>
      </c>
      <c r="C79" s="215"/>
      <c r="D79" s="215"/>
      <c r="E79" s="215"/>
      <c r="F79" s="78">
        <f>IF(MOD(C4,Hypothèses!$C$41)=0,((Hypothèses!$D$42)*$F$7)*SUM($F$50:F50),0)</f>
        <v>0</v>
      </c>
      <c r="G79" s="78">
        <f>IF(MOD(D4,Hypothèses!$C$41)=0,((Hypothèses!$D$42)*$F$7)*SUM($F$50:G50),0)</f>
        <v>0</v>
      </c>
      <c r="H79" s="78">
        <f>IF(MOD(E4,Hypothèses!$C$41)=0,((Hypothèses!$D$42)*$F$7)*SUM($F$50:H50),0)</f>
        <v>0</v>
      </c>
      <c r="I79" s="78">
        <f>IF(MOD(F4,Hypothèses!$C$41)=0,((Hypothèses!$D$42)*$F$7)*SUM($F$50:I50),0)</f>
        <v>0</v>
      </c>
      <c r="J79" s="78">
        <f>IF(MOD(G4,Hypothèses!$C$41)=0,((Hypothèses!$D$42)*$F$7)*SUM($F$50:J50),0)</f>
        <v>0</v>
      </c>
      <c r="K79" s="78">
        <f>IF(MOD(H4,Hypothèses!$C$41)=0,((Hypothèses!$D$42)*$F$7)*SUM($F$50:K50),0)</f>
        <v>0</v>
      </c>
      <c r="L79" s="78">
        <f>IF(MOD(I4,Hypothèses!$C$41)=0,((Hypothèses!$D$42)*$F$7)*SUM($F$50:L50),0)</f>
        <v>0</v>
      </c>
      <c r="M79" s="78">
        <f>IF(MOD(J4,Hypothèses!$C$41)=0,((Hypothèses!$D$42)*$F$7)*SUM($F$50:M50),0)</f>
        <v>0</v>
      </c>
      <c r="N79" s="78">
        <f>IF(MOD(K4,Hypothèses!$C$41)=0,((Hypothèses!$D$42)*$F$7)*SUM($F$50:N50),0)</f>
        <v>0</v>
      </c>
      <c r="O79" s="78">
        <f>IF(MOD(L4,Hypothèses!$C$41)=0,((Hypothèses!$D$42)*$F$7)*SUM($F$50:O50),0)</f>
        <v>0</v>
      </c>
      <c r="P79" s="78">
        <f>IF(MOD(M4,Hypothèses!$C$41)=0,((Hypothèses!$D$42)*$F$7)*SUM($F$50:P50),0)</f>
        <v>0</v>
      </c>
      <c r="Q79" s="78">
        <f>IF(MOD(N4,Hypothèses!$C$41)=0,((Hypothèses!$D$42)*$F$7)*SUM($F$50:Q50),0)</f>
        <v>0</v>
      </c>
      <c r="R79" s="78">
        <f>IF(MOD(O4,Hypothèses!$C$41)=0,((Hypothèses!$D$42)*$F$7)*SUM($F$50:R50),0)</f>
        <v>0</v>
      </c>
      <c r="S79" s="78">
        <f>IF(MOD(P4,Hypothèses!$C$41)=0,((Hypothèses!$D$42)*$F$7)*SUM($F$50:S50),0)</f>
        <v>0</v>
      </c>
      <c r="T79" s="78">
        <f>IF(MOD(Q4,Hypothèses!$C$41)=0,((Hypothèses!$D$42)*$F$7)*SUM($F$50:T50),0)</f>
        <v>0</v>
      </c>
      <c r="U79" s="78">
        <f>IF(MOD(R4,Hypothèses!$C$41)=0,((Hypothèses!$D$42)*$F$7)*SUM($F$50:U50),0)</f>
        <v>0</v>
      </c>
      <c r="V79" s="78">
        <f>IF(MOD(S4,Hypothèses!$C$41)=0,((Hypothèses!$D$42)*$F$7)*SUM($F$50:V50),0)</f>
        <v>0</v>
      </c>
      <c r="W79" s="78">
        <f>IF(MOD(T4,Hypothèses!$C$41)=0,((Hypothèses!$D$42)*$F$7)*SUM($F$50:W50),0)</f>
        <v>0</v>
      </c>
      <c r="X79" s="78">
        <f>IF(MOD(U4,Hypothèses!$C$41)=0,((Hypothèses!$D$42)*$F$7)*SUM($F$50:X50),0)</f>
        <v>0</v>
      </c>
      <c r="Y79" s="78">
        <f>IF(MOD(V4,Hypothèses!$C$41)=0,((Hypothèses!$D$42)*$F$7)*SUM($F$50:Y50),0)</f>
        <v>14400.000000000004</v>
      </c>
      <c r="Z79" s="78">
        <f>IF(MOD(W4,Hypothèses!$C$41)=0,((Hypothèses!$D$42)*$F$7)*SUM($F$50:Z50),0)</f>
        <v>0</v>
      </c>
      <c r="AA79" s="78">
        <f>IF(MOD(X4,Hypothèses!$C$41)=0,((Hypothèses!$D$42)*$F$7)*SUM($F$50:AA50),0)</f>
        <v>0</v>
      </c>
      <c r="AB79" s="78">
        <f>IF(MOD(Y4,Hypothèses!$C$41)=0,((Hypothèses!$D$42)*$F$7)*SUM($F$50:AB50),0)</f>
        <v>0</v>
      </c>
      <c r="AC79" s="78">
        <f>IF(MOD(Z4,Hypothèses!$C$41)=0,((Hypothèses!$D$42)*$F$7)*SUM($F$50:AC50),0)</f>
        <v>0</v>
      </c>
      <c r="AD79" s="78">
        <f>IF(MOD(AA4,Hypothèses!$C$41)=0,((Hypothèses!$D$42)*$F$7)*SUM($F$50:AD50),0)</f>
        <v>0</v>
      </c>
      <c r="AE79" s="78">
        <f>IF(MOD(AB4,Hypothèses!$C$41)=0,((Hypothèses!$D$42)*$F$7)*SUM($F$50:AE50),0)</f>
        <v>0</v>
      </c>
      <c r="AF79" s="78">
        <f>IF(MOD(AC4,Hypothèses!$C$41)=0,((Hypothèses!$D$42)*$F$7)*SUM($F$50:AF50),0)</f>
        <v>0</v>
      </c>
      <c r="AG79" s="78">
        <f>IF(MOD(AD4,Hypothèses!$C$41)=0,((Hypothèses!$D$42)*$F$7)*SUM($F$50:AG50),0)</f>
        <v>0</v>
      </c>
      <c r="AH79" s="78">
        <f>IF(MOD(AE4,Hypothèses!$C$41)=0,((Hypothèses!$D$42)*$F$7)*SUM($F$50:AH50),0)</f>
        <v>0</v>
      </c>
      <c r="AI79" s="78">
        <f>IF(MOD(AF4,Hypothèses!$C$41)=0,((Hypothèses!$D$42)*$F$7)*SUM($F$50:AI50),0)</f>
        <v>0</v>
      </c>
      <c r="AJ79" s="78">
        <f>IF(MOD(AG4,Hypothèses!$C$41)=0,((Hypothèses!$D$42)*$F$7)*SUM($F$50:AJ50),0)</f>
        <v>0</v>
      </c>
      <c r="AK79" s="78">
        <f>IF(MOD(AH4,Hypothèses!$C$41)=0,((Hypothèses!$D$42)*$F$7)*SUM($F$50:AK50),0)</f>
        <v>0</v>
      </c>
      <c r="AL79" s="78">
        <f>IF(MOD(AI4,Hypothèses!$C$41)=0,((Hypothèses!$D$42)*$F$7)*SUM($F$50:AL50),0)</f>
        <v>0</v>
      </c>
      <c r="AM79" s="78">
        <f>IF(MOD(AJ4,Hypothèses!$C$41)=0,((Hypothèses!$D$42)*$F$7)*SUM($F$50:AM50),0)</f>
        <v>0</v>
      </c>
      <c r="AN79" s="78">
        <f>IF(MOD(AK4,Hypothèses!$C$41)=0,((Hypothèses!$D$42)*$F$7)*SUM($F$50:AN50),0)</f>
        <v>0</v>
      </c>
      <c r="AO79" s="78">
        <f>IF(MOD(AL4,Hypothèses!$C$41)=0,((Hypothèses!$D$42)*$F$7)*SUM($F$50:AO50),0)</f>
        <v>0</v>
      </c>
      <c r="AP79" s="78">
        <f>IF(MOD(AM4,Hypothèses!$C$41)=0,((Hypothèses!$D$42)*$F$7)*SUM($F$50:AP50),0)</f>
        <v>0</v>
      </c>
      <c r="AQ79" s="78">
        <f>IF(MOD(AN4,Hypothèses!$C$41)=0,((Hypothèses!$D$42)*$F$7)*SUM($F$50:AQ50),0)</f>
        <v>0</v>
      </c>
      <c r="AR79" s="78">
        <f>IF(MOD(AO4,Hypothèses!$C$41)=0,((Hypothèses!$D$42)*$F$7)*SUM($F$50:AR50),0)</f>
        <v>0</v>
      </c>
      <c r="AS79" s="78">
        <f>IF(MOD(AP4,Hypothèses!$C$41)=0,((Hypothèses!$D$42)*$F$7)*SUM($F$50:AS50),0)</f>
        <v>14400.000000000004</v>
      </c>
      <c r="AT79" s="78">
        <f>IF(MOD(AQ4,Hypothèses!$C$41)=0,((Hypothèses!$D$42)*$F$7)*SUM($F$50:AT50),0)</f>
        <v>0</v>
      </c>
      <c r="AU79" s="78">
        <f>IF(MOD(AR4,Hypothèses!$C$41)=0,((Hypothèses!$D$42)*$F$7)*SUM($F$50:AU50),0)</f>
        <v>0</v>
      </c>
      <c r="AV79" s="78">
        <f>IF(MOD(AS4,Hypothèses!$C$41)=0,((Hypothèses!$D$42)*$F$7)*SUM($F$50:AV50),0)</f>
        <v>0</v>
      </c>
      <c r="AW79" s="78">
        <f>IF(MOD(AT4,Hypothèses!$C$41)=0,((Hypothèses!$D$42)*$F$7)*SUM($F$50:AW50),0)</f>
        <v>0</v>
      </c>
      <c r="AX79" s="78">
        <f>IF(MOD(AU4,Hypothèses!$C$41)=0,((Hypothèses!$D$42)*$F$7)*SUM($F$50:AX50),0)</f>
        <v>0</v>
      </c>
      <c r="AY79" s="78">
        <f>IF(MOD(AV4,Hypothèses!$C$41)=0,((Hypothèses!$D$42)*$F$7)*SUM($F$50:AY50),0)</f>
        <v>0</v>
      </c>
      <c r="AZ79" s="78">
        <f>IF(MOD(AW4,Hypothèses!$C$41)=0,((Hypothèses!$D$42)*$F$7)*SUM($F$50:AZ50),0)</f>
        <v>0</v>
      </c>
    </row>
    <row r="80" spans="1:52" hidden="1" outlineLevel="1">
      <c r="A80" s="11" t="s">
        <v>109</v>
      </c>
      <c r="C80" s="215"/>
      <c r="D80" s="215"/>
      <c r="E80" s="215"/>
      <c r="F80" s="215"/>
      <c r="G80" s="78">
        <f>IF(MOD(C4,Hypothèses!$C$41)=0,((Hypothèses!$D$42)*$G$7)*SUM($G$51:G51),0)</f>
        <v>0</v>
      </c>
      <c r="H80" s="78">
        <f>IF(MOD(D4,Hypothèses!$C$41)=0,((Hypothèses!$D$42)*$G$7)*SUM($G$51:H51),0)</f>
        <v>0</v>
      </c>
      <c r="I80" s="78">
        <f>IF(MOD(E4,Hypothèses!$C$41)=0,((Hypothèses!$D$42)*$G$7)*SUM($G$51:I51),0)</f>
        <v>0</v>
      </c>
      <c r="J80" s="78">
        <f>IF(MOD(F4,Hypothèses!$C$41)=0,((Hypothèses!$D$42)*$G$7)*SUM($G$51:J51),0)</f>
        <v>0</v>
      </c>
      <c r="K80" s="78">
        <f>IF(MOD(G4,Hypothèses!$C$41)=0,((Hypothèses!$D$42)*$G$7)*SUM($G$51:K51),0)</f>
        <v>0</v>
      </c>
      <c r="L80" s="78">
        <f>IF(MOD(H4,Hypothèses!$C$41)=0,((Hypothèses!$D$42)*$G$7)*SUM($G$51:L51),0)</f>
        <v>0</v>
      </c>
      <c r="M80" s="78">
        <f>IF(MOD(I4,Hypothèses!$C$41)=0,((Hypothèses!$D$42)*$G$7)*SUM($G$51:M51),0)</f>
        <v>0</v>
      </c>
      <c r="N80" s="78">
        <f>IF(MOD(J4,Hypothèses!$C$41)=0,((Hypothèses!$D$42)*$G$7)*SUM($G$51:N51),0)</f>
        <v>0</v>
      </c>
      <c r="O80" s="78">
        <f>IF(MOD(K4,Hypothèses!$C$41)=0,((Hypothèses!$D$42)*$G$7)*SUM($G$51:O51),0)</f>
        <v>0</v>
      </c>
      <c r="P80" s="78">
        <f>IF(MOD(L4,Hypothèses!$C$41)=0,((Hypothèses!$D$42)*$G$7)*SUM($G$51:P51),0)</f>
        <v>0</v>
      </c>
      <c r="Q80" s="78">
        <f>IF(MOD(M4,Hypothèses!$C$41)=0,((Hypothèses!$D$42)*$G$7)*SUM($G$51:Q51),0)</f>
        <v>0</v>
      </c>
      <c r="R80" s="78">
        <f>IF(MOD(N4,Hypothèses!$C$41)=0,((Hypothèses!$D$42)*$G$7)*SUM($G$51:R51),0)</f>
        <v>0</v>
      </c>
      <c r="S80" s="78">
        <f>IF(MOD(O4,Hypothèses!$C$41)=0,((Hypothèses!$D$42)*$G$7)*SUM($G$51:S51),0)</f>
        <v>0</v>
      </c>
      <c r="T80" s="78">
        <f>IF(MOD(P4,Hypothèses!$C$41)=0,((Hypothèses!$D$42)*$G$7)*SUM($G$51:T51),0)</f>
        <v>0</v>
      </c>
      <c r="U80" s="78">
        <f>IF(MOD(Q4,Hypothèses!$C$41)=0,((Hypothèses!$D$42)*$G$7)*SUM($G$51:U51),0)</f>
        <v>0</v>
      </c>
      <c r="V80" s="78">
        <f>IF(MOD(R4,Hypothèses!$C$41)=0,((Hypothèses!$D$42)*$G$7)*SUM($G$51:V51),0)</f>
        <v>0</v>
      </c>
      <c r="W80" s="78">
        <f>IF(MOD(S4,Hypothèses!$C$41)=0,((Hypothèses!$D$42)*$G$7)*SUM($G$51:W51),0)</f>
        <v>0</v>
      </c>
      <c r="X80" s="78">
        <f>IF(MOD(T4,Hypothèses!$C$41)=0,((Hypothèses!$D$42)*$G$7)*SUM($G$51:X51),0)</f>
        <v>0</v>
      </c>
      <c r="Y80" s="78">
        <f>IF(MOD(U4,Hypothèses!$C$41)=0,((Hypothèses!$D$42)*$G$7)*SUM($G$51:Y51),0)</f>
        <v>0</v>
      </c>
      <c r="Z80" s="78">
        <f>IF(MOD(V4,Hypothèses!$C$41)=0,((Hypothèses!$D$42)*$G$7)*SUM($G$51:Z51),0)</f>
        <v>13500.000000000004</v>
      </c>
      <c r="AA80" s="78">
        <f>IF(MOD(W4,Hypothèses!$C$41)=0,((Hypothèses!$D$42)*$G$7)*SUM($G$51:AA51),0)</f>
        <v>0</v>
      </c>
      <c r="AB80" s="78">
        <f>IF(MOD(X4,Hypothèses!$C$41)=0,((Hypothèses!$D$42)*$G$7)*SUM($G$51:AB51),0)</f>
        <v>0</v>
      </c>
      <c r="AC80" s="78">
        <f>IF(MOD(Y4,Hypothèses!$C$41)=0,((Hypothèses!$D$42)*$G$7)*SUM($G$51:AC51),0)</f>
        <v>0</v>
      </c>
      <c r="AD80" s="78">
        <f>IF(MOD(Z4,Hypothèses!$C$41)=0,((Hypothèses!$D$42)*$G$7)*SUM($G$51:AD51),0)</f>
        <v>0</v>
      </c>
      <c r="AE80" s="78">
        <f>IF(MOD(AA4,Hypothèses!$C$41)=0,((Hypothèses!$D$42)*$G$7)*SUM($G$51:AE51),0)</f>
        <v>0</v>
      </c>
      <c r="AF80" s="78">
        <f>IF(MOD(AB4,Hypothèses!$C$41)=0,((Hypothèses!$D$42)*$G$7)*SUM($G$51:AF51),0)</f>
        <v>0</v>
      </c>
      <c r="AG80" s="78">
        <f>IF(MOD(AC4,Hypothèses!$C$41)=0,((Hypothèses!$D$42)*$G$7)*SUM($G$51:AG51),0)</f>
        <v>0</v>
      </c>
      <c r="AH80" s="78">
        <f>IF(MOD(AD4,Hypothèses!$C$41)=0,((Hypothèses!$D$42)*$G$7)*SUM($G$51:AH51),0)</f>
        <v>0</v>
      </c>
      <c r="AI80" s="78">
        <f>IF(MOD(AE4,Hypothèses!$C$41)=0,((Hypothèses!$D$42)*$G$7)*SUM($G$51:AI51),0)</f>
        <v>0</v>
      </c>
      <c r="AJ80" s="78">
        <f>IF(MOD(AF4,Hypothèses!$C$41)=0,((Hypothèses!$D$42)*$G$7)*SUM($G$51:AJ51),0)</f>
        <v>0</v>
      </c>
      <c r="AK80" s="78">
        <f>IF(MOD(AG4,Hypothèses!$C$41)=0,((Hypothèses!$D$42)*$G$7)*SUM($G$51:AK51),0)</f>
        <v>0</v>
      </c>
      <c r="AL80" s="78">
        <f>IF(MOD(AH4,Hypothèses!$C$41)=0,((Hypothèses!$D$42)*$G$7)*SUM($G$51:AL51),0)</f>
        <v>0</v>
      </c>
      <c r="AM80" s="78">
        <f>IF(MOD(AI4,Hypothèses!$C$41)=0,((Hypothèses!$D$42)*$G$7)*SUM($G$51:AM51),0)</f>
        <v>0</v>
      </c>
      <c r="AN80" s="78">
        <f>IF(MOD(AJ4,Hypothèses!$C$41)=0,((Hypothèses!$D$42)*$G$7)*SUM($G$51:AN51),0)</f>
        <v>0</v>
      </c>
      <c r="AO80" s="78">
        <f>IF(MOD(AK4,Hypothèses!$C$41)=0,((Hypothèses!$D$42)*$G$7)*SUM($G$51:AO51),0)</f>
        <v>0</v>
      </c>
      <c r="AP80" s="78">
        <f>IF(MOD(AL4,Hypothèses!$C$41)=0,((Hypothèses!$D$42)*$G$7)*SUM($G$51:AP51),0)</f>
        <v>0</v>
      </c>
      <c r="AQ80" s="78">
        <f>IF(MOD(AM4,Hypothèses!$C$41)=0,((Hypothèses!$D$42)*$G$7)*SUM($G$51:AQ51),0)</f>
        <v>0</v>
      </c>
      <c r="AR80" s="78">
        <f>IF(MOD(AN4,Hypothèses!$C$41)=0,((Hypothèses!$D$42)*$G$7)*SUM($G$51:AR51),0)</f>
        <v>0</v>
      </c>
      <c r="AS80" s="78">
        <f>IF(MOD(AO4,Hypothèses!$C$41)=0,((Hypothèses!$D$42)*$G$7)*SUM($G$51:AS51),0)</f>
        <v>0</v>
      </c>
      <c r="AT80" s="78">
        <f>IF(MOD(AP4,Hypothèses!$C$41)=0,((Hypothèses!$D$42)*$G$7)*SUM($G$51:AT51),0)</f>
        <v>13500.000000000004</v>
      </c>
      <c r="AU80" s="78">
        <f>IF(MOD(AQ4,Hypothèses!$C$41)=0,((Hypothèses!$D$42)*$G$7)*SUM($G$51:AU51),0)</f>
        <v>0</v>
      </c>
      <c r="AV80" s="78">
        <f>IF(MOD(AR4,Hypothèses!$C$41)=0,((Hypothèses!$D$42)*$G$7)*SUM($G$51:AV51),0)</f>
        <v>0</v>
      </c>
      <c r="AW80" s="78">
        <f>IF(MOD(AS4,Hypothèses!$C$41)=0,((Hypothèses!$D$42)*$G$7)*SUM($G$51:AW51),0)</f>
        <v>0</v>
      </c>
      <c r="AX80" s="78">
        <f>IF(MOD(AT4,Hypothèses!$C$41)=0,((Hypothèses!$D$42)*$G$7)*SUM($G$51:AX51),0)</f>
        <v>0</v>
      </c>
      <c r="AY80" s="78">
        <f>IF(MOD(AU4,Hypothèses!$C$41)=0,((Hypothèses!$D$42)*$G$7)*SUM($G$51:AY51),0)</f>
        <v>0</v>
      </c>
      <c r="AZ80" s="78">
        <f>IF(MOD(AV4,Hypothèses!$C$41)=0,((Hypothèses!$D$42)*$G$7)*SUM($G$51:AZ51),0)</f>
        <v>0</v>
      </c>
    </row>
    <row r="81" spans="1:52" hidden="1" outlineLevel="1">
      <c r="A81" s="11" t="s">
        <v>110</v>
      </c>
      <c r="C81" s="215"/>
      <c r="D81" s="215"/>
      <c r="E81" s="215"/>
      <c r="F81" s="215"/>
      <c r="G81" s="215"/>
      <c r="H81" s="78">
        <f>IF(MOD(C4,Hypothèses!$C$41)=0,((Hypothèses!$D$42)*$H$7)*SUM($H$52:H52),0)</f>
        <v>0</v>
      </c>
      <c r="I81" s="78">
        <f>IF(MOD(D4,Hypothèses!$C$41)=0,((Hypothèses!$D$42)*$H$7)*SUM($H$52:I52),0)</f>
        <v>0</v>
      </c>
      <c r="J81" s="78">
        <f>IF(MOD(E4,Hypothèses!$C$41)=0,((Hypothèses!$D$42)*$H$7)*SUM($H$52:J52),0)</f>
        <v>0</v>
      </c>
      <c r="K81" s="78">
        <f>IF(MOD(F4,Hypothèses!$C$41)=0,((Hypothèses!$D$42)*$H$7)*SUM($H$52:K52),0)</f>
        <v>0</v>
      </c>
      <c r="L81" s="78">
        <f>IF(MOD(G4,Hypothèses!$C$41)=0,((Hypothèses!$D$42)*$H$7)*SUM($H$52:L52),0)</f>
        <v>0</v>
      </c>
      <c r="M81" s="78">
        <f>IF(MOD(H4,Hypothèses!$C$41)=0,((Hypothèses!$D$42)*$H$7)*SUM($H$52:M52),0)</f>
        <v>0</v>
      </c>
      <c r="N81" s="78">
        <f>IF(MOD(I4,Hypothèses!$C$41)=0,((Hypothèses!$D$42)*$H$7)*SUM($H$52:N52),0)</f>
        <v>0</v>
      </c>
      <c r="O81" s="78">
        <f>IF(MOD(J4,Hypothèses!$C$41)=0,((Hypothèses!$D$42)*$H$7)*SUM($H$52:O52),0)</f>
        <v>0</v>
      </c>
      <c r="P81" s="78">
        <f>IF(MOD(K4,Hypothèses!$C$41)=0,((Hypothèses!$D$42)*$H$7)*SUM($H$52:P52),0)</f>
        <v>0</v>
      </c>
      <c r="Q81" s="78">
        <f>IF(MOD(L4,Hypothèses!$C$41)=0,((Hypothèses!$D$42)*$H$7)*SUM($H$52:Q52),0)</f>
        <v>0</v>
      </c>
      <c r="R81" s="78">
        <f>IF(MOD(M4,Hypothèses!$C$41)=0,((Hypothèses!$D$42)*$H$7)*SUM($H$52:R52),0)</f>
        <v>0</v>
      </c>
      <c r="S81" s="78">
        <f>IF(MOD(N4,Hypothèses!$C$41)=0,((Hypothèses!$D$42)*$H$7)*SUM($H$52:S52),0)</f>
        <v>0</v>
      </c>
      <c r="T81" s="78">
        <f>IF(MOD(O4,Hypothèses!$C$41)=0,((Hypothèses!$D$42)*$H$7)*SUM($H$52:T52),0)</f>
        <v>0</v>
      </c>
      <c r="U81" s="78">
        <f>IF(MOD(P4,Hypothèses!$C$41)=0,((Hypothèses!$D$42)*$H$7)*SUM($H$52:U52),0)</f>
        <v>0</v>
      </c>
      <c r="V81" s="78">
        <f>IF(MOD(Q4,Hypothèses!$C$41)=0,((Hypothèses!$D$42)*$H$7)*SUM($H$52:V52),0)</f>
        <v>0</v>
      </c>
      <c r="W81" s="78">
        <f>IF(MOD(R4,Hypothèses!$C$41)=0,((Hypothèses!$D$42)*$H$7)*SUM($H$52:W52),0)</f>
        <v>0</v>
      </c>
      <c r="X81" s="78">
        <f>IF(MOD(S4,Hypothèses!$C$41)=0,((Hypothèses!$D$42)*$H$7)*SUM($H$52:X52),0)</f>
        <v>0</v>
      </c>
      <c r="Y81" s="78">
        <f>IF(MOD(T4,Hypothèses!$C$41)=0,((Hypothèses!$D$42)*$H$7)*SUM($H$52:Y52),0)</f>
        <v>0</v>
      </c>
      <c r="Z81" s="78">
        <f>IF(MOD(U4,Hypothèses!$C$41)=0,((Hypothèses!$D$42)*$H$7)*SUM($H$52:Z52),0)</f>
        <v>0</v>
      </c>
      <c r="AA81" s="78">
        <f>IF(MOD(V4,Hypothèses!$C$41)=0,((Hypothèses!$D$42)*$H$7)*SUM($H$52:AA52),0)</f>
        <v>11700.000000000004</v>
      </c>
      <c r="AB81" s="78">
        <f>IF(MOD(W4,Hypothèses!$C$41)=0,((Hypothèses!$D$42)*$H$7)*SUM($H$52:AB52),0)</f>
        <v>0</v>
      </c>
      <c r="AC81" s="78">
        <f>IF(MOD(X4,Hypothèses!$C$41)=0,((Hypothèses!$D$42)*$H$7)*SUM($H$52:AC52),0)</f>
        <v>0</v>
      </c>
      <c r="AD81" s="78">
        <f>IF(MOD(Y4,Hypothèses!$C$41)=0,((Hypothèses!$D$42)*$H$7)*SUM($H$52:AD52),0)</f>
        <v>0</v>
      </c>
      <c r="AE81" s="78">
        <f>IF(MOD(Z4,Hypothèses!$C$41)=0,((Hypothèses!$D$42)*$H$7)*SUM($H$52:AE52),0)</f>
        <v>0</v>
      </c>
      <c r="AF81" s="78">
        <f>IF(MOD(AA4,Hypothèses!$C$41)=0,((Hypothèses!$D$42)*$H$7)*SUM($H$52:AF52),0)</f>
        <v>0</v>
      </c>
      <c r="AG81" s="78">
        <f>IF(MOD(AB4,Hypothèses!$C$41)=0,((Hypothèses!$D$42)*$H$7)*SUM($H$52:AG52),0)</f>
        <v>0</v>
      </c>
      <c r="AH81" s="78">
        <f>IF(MOD(AC4,Hypothèses!$C$41)=0,((Hypothèses!$D$42)*$H$7)*SUM($H$52:AH52),0)</f>
        <v>0</v>
      </c>
      <c r="AI81" s="78">
        <f>IF(MOD(AD4,Hypothèses!$C$41)=0,((Hypothèses!$D$42)*$H$7)*SUM($H$52:AI52),0)</f>
        <v>0</v>
      </c>
      <c r="AJ81" s="78">
        <f>IF(MOD(AE4,Hypothèses!$C$41)=0,((Hypothèses!$D$42)*$H$7)*SUM($H$52:AJ52),0)</f>
        <v>0</v>
      </c>
      <c r="AK81" s="78">
        <f>IF(MOD(AF4,Hypothèses!$C$41)=0,((Hypothèses!$D$42)*$H$7)*SUM($H$52:AK52),0)</f>
        <v>0</v>
      </c>
      <c r="AL81" s="78">
        <f>IF(MOD(AG4,Hypothèses!$C$41)=0,((Hypothèses!$D$42)*$H$7)*SUM($H$52:AL52),0)</f>
        <v>0</v>
      </c>
      <c r="AM81" s="78">
        <f>IF(MOD(AH4,Hypothèses!$C$41)=0,((Hypothèses!$D$42)*$H$7)*SUM($H$52:AM52),0)</f>
        <v>0</v>
      </c>
      <c r="AN81" s="78">
        <f>IF(MOD(AI4,Hypothèses!$C$41)=0,((Hypothèses!$D$42)*$H$7)*SUM($H$52:AN52),0)</f>
        <v>0</v>
      </c>
      <c r="AO81" s="78">
        <f>IF(MOD(AJ4,Hypothèses!$C$41)=0,((Hypothèses!$D$42)*$H$7)*SUM($H$52:AO52),0)</f>
        <v>0</v>
      </c>
      <c r="AP81" s="78">
        <f>IF(MOD(AK4,Hypothèses!$C$41)=0,((Hypothèses!$D$42)*$H$7)*SUM($H$52:AP52),0)</f>
        <v>0</v>
      </c>
      <c r="AQ81" s="78">
        <f>IF(MOD(AL4,Hypothèses!$C$41)=0,((Hypothèses!$D$42)*$H$7)*SUM($H$52:AQ52),0)</f>
        <v>0</v>
      </c>
      <c r="AR81" s="78">
        <f>IF(MOD(AM4,Hypothèses!$C$41)=0,((Hypothèses!$D$42)*$H$7)*SUM($H$52:AR52),0)</f>
        <v>0</v>
      </c>
      <c r="AS81" s="78">
        <f>IF(MOD(AN4,Hypothèses!$C$41)=0,((Hypothèses!$D$42)*$H$7)*SUM($H$52:AS52),0)</f>
        <v>0</v>
      </c>
      <c r="AT81" s="78">
        <f>IF(MOD(AO4,Hypothèses!$C$41)=0,((Hypothèses!$D$42)*$H$7)*SUM($H$52:AT52),0)</f>
        <v>0</v>
      </c>
      <c r="AU81" s="78">
        <f>IF(MOD(AP4,Hypothèses!$C$41)=0,((Hypothèses!$D$42)*$H$7)*SUM($H$52:AU52),0)</f>
        <v>11700.000000000004</v>
      </c>
      <c r="AV81" s="78">
        <f>IF(MOD(AQ4,Hypothèses!$C$41)=0,((Hypothèses!$D$42)*$H$7)*SUM($H$52:AV52),0)</f>
        <v>0</v>
      </c>
      <c r="AW81" s="78">
        <f>IF(MOD(AR4,Hypothèses!$C$41)=0,((Hypothèses!$D$42)*$H$7)*SUM($H$52:AW52),0)</f>
        <v>0</v>
      </c>
      <c r="AX81" s="78">
        <f>IF(MOD(AS4,Hypothèses!$C$41)=0,((Hypothèses!$D$42)*$H$7)*SUM($H$52:AX52),0)</f>
        <v>0</v>
      </c>
      <c r="AY81" s="78">
        <f>IF(MOD(AT4,Hypothèses!$C$41)=0,((Hypothèses!$D$42)*$H$7)*SUM($H$52:AY52),0)</f>
        <v>0</v>
      </c>
      <c r="AZ81" s="78">
        <f>IF(MOD(AU4,Hypothèses!$C$41)=0,((Hypothèses!$D$42)*$H$7)*SUM($H$52:AZ52),0)</f>
        <v>0</v>
      </c>
    </row>
    <row r="82" spans="1:52" hidden="1" outlineLevel="1">
      <c r="A82" s="11" t="s">
        <v>111</v>
      </c>
      <c r="C82" s="215"/>
      <c r="D82" s="215"/>
      <c r="E82" s="215"/>
      <c r="F82" s="215"/>
      <c r="G82" s="215"/>
      <c r="H82" s="215"/>
      <c r="I82" s="78">
        <f>IF(MOD(C4,Hypothèses!$C$41)=0,((Hypothèses!$D$42)*$I$7)*SUM($I$53:I53),0)</f>
        <v>0</v>
      </c>
      <c r="J82" s="78">
        <f>IF(MOD(D4,Hypothèses!$C$41)=0,((Hypothèses!$D$42)*$I$7)*SUM($I$53:J53),0)</f>
        <v>0</v>
      </c>
      <c r="K82" s="78">
        <f>IF(MOD(E4,Hypothèses!$C$41)=0,((Hypothèses!$D$42)*$I$7)*SUM($I$53:K53),0)</f>
        <v>0</v>
      </c>
      <c r="L82" s="78">
        <f>IF(MOD(F4,Hypothèses!$C$41)=0,((Hypothèses!$D$42)*$I$7)*SUM($I$53:L53),0)</f>
        <v>0</v>
      </c>
      <c r="M82" s="78">
        <f>IF(MOD(G4,Hypothèses!$C$41)=0,((Hypothèses!$D$42)*$I$7)*SUM($I$53:M53),0)</f>
        <v>0</v>
      </c>
      <c r="N82" s="78">
        <f>IF(MOD(H4,Hypothèses!$C$41)=0,((Hypothèses!$D$42)*$I$7)*SUM($I$53:N53),0)</f>
        <v>0</v>
      </c>
      <c r="O82" s="78">
        <f>IF(MOD(I4,Hypothèses!$C$41)=0,((Hypothèses!$D$42)*$I$7)*SUM($I$53:O53),0)</f>
        <v>0</v>
      </c>
      <c r="P82" s="78">
        <f>IF(MOD(J4,Hypothèses!$C$41)=0,((Hypothèses!$D$42)*$I$7)*SUM($I$53:P53),0)</f>
        <v>0</v>
      </c>
      <c r="Q82" s="78">
        <f>IF(MOD(K4,Hypothèses!$C$41)=0,((Hypothèses!$D$42)*$I$7)*SUM($I$53:Q53),0)</f>
        <v>0</v>
      </c>
      <c r="R82" s="78">
        <f>IF(MOD(L4,Hypothèses!$C$41)=0,((Hypothèses!$D$42)*$I$7)*SUM($I$53:R53),0)</f>
        <v>0</v>
      </c>
      <c r="S82" s="78">
        <f>IF(MOD(M4,Hypothèses!$C$41)=0,((Hypothèses!$D$42)*$I$7)*SUM($I$53:S53),0)</f>
        <v>0</v>
      </c>
      <c r="T82" s="78">
        <f>IF(MOD(N4,Hypothèses!$C$41)=0,((Hypothèses!$D$42)*$I$7)*SUM($I$53:T53),0)</f>
        <v>0</v>
      </c>
      <c r="U82" s="78">
        <f>IF(MOD(O4,Hypothèses!$C$41)=0,((Hypothèses!$D$42)*$I$7)*SUM($I$53:U53),0)</f>
        <v>0</v>
      </c>
      <c r="V82" s="78">
        <f>IF(MOD(P4,Hypothèses!$C$41)=0,((Hypothèses!$D$42)*$I$7)*SUM($I$53:V53),0)</f>
        <v>0</v>
      </c>
      <c r="W82" s="78">
        <f>IF(MOD(Q4,Hypothèses!$C$41)=0,((Hypothèses!$D$42)*$I$7)*SUM($I$53:W53),0)</f>
        <v>0</v>
      </c>
      <c r="X82" s="78">
        <f>IF(MOD(R4,Hypothèses!$C$41)=0,((Hypothèses!$D$42)*$I$7)*SUM($I$53:X53),0)</f>
        <v>0</v>
      </c>
      <c r="Y82" s="78">
        <f>IF(MOD(S4,Hypothèses!$C$41)=0,((Hypothèses!$D$42)*$I$7)*SUM($I$53:Y53),0)</f>
        <v>0</v>
      </c>
      <c r="Z82" s="78">
        <f>IF(MOD(T4,Hypothèses!$C$41)=0,((Hypothèses!$D$42)*$I$7)*SUM($I$53:Z53),0)</f>
        <v>0</v>
      </c>
      <c r="AA82" s="78">
        <f>IF(MOD(U4,Hypothèses!$C$41)=0,((Hypothèses!$D$42)*$I$7)*SUM($I$53:AA53),0)</f>
        <v>0</v>
      </c>
      <c r="AB82" s="78">
        <f>IF(MOD(V4,Hypothèses!$C$41)=0,((Hypothèses!$D$42)*$I$7)*SUM($I$53:AB53),0)</f>
        <v>8100.0000000000018</v>
      </c>
      <c r="AC82" s="78">
        <f>IF(MOD(W4,Hypothèses!$C$41)=0,((Hypothèses!$D$42)*$I$7)*SUM($I$53:AC53),0)</f>
        <v>0</v>
      </c>
      <c r="AD82" s="78">
        <f>IF(MOD(X4,Hypothèses!$C$41)=0,((Hypothèses!$D$42)*$I$7)*SUM($I$53:AD53),0)</f>
        <v>0</v>
      </c>
      <c r="AE82" s="78">
        <f>IF(MOD(Y4,Hypothèses!$C$41)=0,((Hypothèses!$D$42)*$I$7)*SUM($I$53:AE53),0)</f>
        <v>0</v>
      </c>
      <c r="AF82" s="78">
        <f>IF(MOD(Z4,Hypothèses!$C$41)=0,((Hypothèses!$D$42)*$I$7)*SUM($I$53:AF53),0)</f>
        <v>0</v>
      </c>
      <c r="AG82" s="78">
        <f>IF(MOD(AA4,Hypothèses!$C$41)=0,((Hypothèses!$D$42)*$I$7)*SUM($I$53:AG53),0)</f>
        <v>0</v>
      </c>
      <c r="AH82" s="78">
        <f>IF(MOD(AB4,Hypothèses!$C$41)=0,((Hypothèses!$D$42)*$I$7)*SUM($I$53:AH53),0)</f>
        <v>0</v>
      </c>
      <c r="AI82" s="78">
        <f>IF(MOD(AC4,Hypothèses!$C$41)=0,((Hypothèses!$D$42)*$I$7)*SUM($I$53:AI53),0)</f>
        <v>0</v>
      </c>
      <c r="AJ82" s="78">
        <f>IF(MOD(AD4,Hypothèses!$C$41)=0,((Hypothèses!$D$42)*$I$7)*SUM($I$53:AJ53),0)</f>
        <v>0</v>
      </c>
      <c r="AK82" s="78">
        <f>IF(MOD(AE4,Hypothèses!$C$41)=0,((Hypothèses!$D$42)*$I$7)*SUM($I$53:AK53),0)</f>
        <v>0</v>
      </c>
      <c r="AL82" s="78">
        <f>IF(MOD(AF4,Hypothèses!$C$41)=0,((Hypothèses!$D$42)*$I$7)*SUM($I$53:AL53),0)</f>
        <v>0</v>
      </c>
      <c r="AM82" s="78">
        <f>IF(MOD(AG4,Hypothèses!$C$41)=0,((Hypothèses!$D$42)*$I$7)*SUM($I$53:AM53),0)</f>
        <v>0</v>
      </c>
      <c r="AN82" s="78">
        <f>IF(MOD(AH4,Hypothèses!$C$41)=0,((Hypothèses!$D$42)*$I$7)*SUM($I$53:AN53),0)</f>
        <v>0</v>
      </c>
      <c r="AO82" s="78">
        <f>IF(MOD(AI4,Hypothèses!$C$41)=0,((Hypothèses!$D$42)*$I$7)*SUM($I$53:AO53),0)</f>
        <v>0</v>
      </c>
      <c r="AP82" s="78">
        <f>IF(MOD(AJ4,Hypothèses!$C$41)=0,((Hypothèses!$D$42)*$I$7)*SUM($I$53:AP53),0)</f>
        <v>0</v>
      </c>
      <c r="AQ82" s="78">
        <f>IF(MOD(AK4,Hypothèses!$C$41)=0,((Hypothèses!$D$42)*$I$7)*SUM($I$53:AQ53),0)</f>
        <v>0</v>
      </c>
      <c r="AR82" s="78">
        <f>IF(MOD(AL4,Hypothèses!$C$41)=0,((Hypothèses!$D$42)*$I$7)*SUM($I$53:AR53),0)</f>
        <v>0</v>
      </c>
      <c r="AS82" s="78">
        <f>IF(MOD(AM4,Hypothèses!$C$41)=0,((Hypothèses!$D$42)*$I$7)*SUM($I$53:AS53),0)</f>
        <v>0</v>
      </c>
      <c r="AT82" s="78">
        <f>IF(MOD(AN4,Hypothèses!$C$41)=0,((Hypothèses!$D$42)*$I$7)*SUM($I$53:AT53),0)</f>
        <v>0</v>
      </c>
      <c r="AU82" s="78">
        <f>IF(MOD(AO4,Hypothèses!$C$41)=0,((Hypothèses!$D$42)*$I$7)*SUM($I$53:AU53),0)</f>
        <v>0</v>
      </c>
      <c r="AV82" s="78">
        <f>IF(MOD(AP4,Hypothèses!$C$41)=0,((Hypothèses!$D$42)*$I$7)*SUM($I$53:AV53),0)</f>
        <v>8100.0000000000018</v>
      </c>
      <c r="AW82" s="78">
        <f>IF(MOD(AQ4,Hypothèses!$C$41)=0,((Hypothèses!$D$42)*$I$7)*SUM($I$53:AW53),0)</f>
        <v>0</v>
      </c>
      <c r="AX82" s="78">
        <f>IF(MOD(AR4,Hypothèses!$C$41)=0,((Hypothèses!$D$42)*$I$7)*SUM($I$53:AX53),0)</f>
        <v>0</v>
      </c>
      <c r="AY82" s="78">
        <f>IF(MOD(AS4,Hypothèses!$C$41)=0,((Hypothèses!$D$42)*$I$7)*SUM($I$53:AY53),0)</f>
        <v>0</v>
      </c>
      <c r="AZ82" s="78">
        <f>IF(MOD(AT4,Hypothèses!$C$41)=0,((Hypothèses!$D$42)*$I$7)*SUM($I$53:AZ53),0)</f>
        <v>0</v>
      </c>
    </row>
    <row r="83" spans="1:52" hidden="1" outlineLevel="1">
      <c r="A83" s="11" t="s">
        <v>112</v>
      </c>
      <c r="C83" s="215"/>
      <c r="D83" s="215"/>
      <c r="E83" s="215"/>
      <c r="F83" s="215"/>
      <c r="G83" s="215"/>
      <c r="H83" s="215"/>
      <c r="I83" s="215"/>
      <c r="J83" s="78">
        <f>IF(MOD(C4,Hypothèses!$C$41)=0,((Hypothèses!$D$42)*$J$7)*SUM($J$54:J54),0)</f>
        <v>0</v>
      </c>
      <c r="K83" s="78">
        <f>IF(MOD(D4,Hypothèses!$C$41)=0,((Hypothèses!$D$42)*$J$7)*SUM($J$54:K54),0)</f>
        <v>0</v>
      </c>
      <c r="L83" s="78">
        <f>IF(MOD(E4,Hypothèses!$C$41)=0,((Hypothèses!$D$42)*$J$7)*SUM($J$54:L54),0)</f>
        <v>0</v>
      </c>
      <c r="M83" s="78">
        <f>IF(MOD(F4,Hypothèses!$C$41)=0,((Hypothèses!$D$42)*$J$7)*SUM($J$54:M54),0)</f>
        <v>0</v>
      </c>
      <c r="N83" s="78">
        <f>IF(MOD(G4,Hypothèses!$C$41)=0,((Hypothèses!$D$42)*$J$7)*SUM($J$54:N54),0)</f>
        <v>0</v>
      </c>
      <c r="O83" s="78">
        <f>IF(MOD(H4,Hypothèses!$C$41)=0,((Hypothèses!$D$42)*$J$7)*SUM($J$54:O54),0)</f>
        <v>0</v>
      </c>
      <c r="P83" s="78">
        <f>IF(MOD(I4,Hypothèses!$C$41)=0,((Hypothèses!$D$42)*$J$7)*SUM($J$54:P54),0)</f>
        <v>0</v>
      </c>
      <c r="Q83" s="78">
        <f>IF(MOD(J4,Hypothèses!$C$41)=0,((Hypothèses!$D$42)*$J$7)*SUM($J$54:Q54),0)</f>
        <v>0</v>
      </c>
      <c r="R83" s="78">
        <f>IF(MOD(K4,Hypothèses!$C$41)=0,((Hypothèses!$D$42)*$J$7)*SUM($J$54:R54),0)</f>
        <v>0</v>
      </c>
      <c r="S83" s="78">
        <f>IF(MOD(L4,Hypothèses!$C$41)=0,((Hypothèses!$D$42)*$J$7)*SUM($J$54:S54),0)</f>
        <v>0</v>
      </c>
      <c r="T83" s="78">
        <f>IF(MOD(M4,Hypothèses!$C$41)=0,((Hypothèses!$D$42)*$J$7)*SUM($J$54:T54),0)</f>
        <v>0</v>
      </c>
      <c r="U83" s="78">
        <f>IF(MOD(N4,Hypothèses!$C$41)=0,((Hypothèses!$D$42)*$J$7)*SUM($J$54:U54),0)</f>
        <v>0</v>
      </c>
      <c r="V83" s="78">
        <f>IF(MOD(O4,Hypothèses!$C$41)=0,((Hypothèses!$D$42)*$J$7)*SUM($J$54:V54),0)</f>
        <v>0</v>
      </c>
      <c r="W83" s="78">
        <f>IF(MOD(P4,Hypothèses!$C$41)=0,((Hypothèses!$D$42)*$J$7)*SUM($J$54:W54),0)</f>
        <v>0</v>
      </c>
      <c r="X83" s="78">
        <f>IF(MOD(Q4,Hypothèses!$C$41)=0,((Hypothèses!$D$42)*$J$7)*SUM($J$54:X54),0)</f>
        <v>0</v>
      </c>
      <c r="Y83" s="78">
        <f>IF(MOD(R4,Hypothèses!$C$41)=0,((Hypothèses!$D$42)*$J$7)*SUM($J$54:Y54),0)</f>
        <v>0</v>
      </c>
      <c r="Z83" s="78">
        <f>IF(MOD(S4,Hypothèses!$C$41)=0,((Hypothèses!$D$42)*$J$7)*SUM($J$54:Z54),0)</f>
        <v>0</v>
      </c>
      <c r="AA83" s="78">
        <f>IF(MOD(T4,Hypothèses!$C$41)=0,((Hypothèses!$D$42)*$J$7)*SUM($J$54:AA54),0)</f>
        <v>0</v>
      </c>
      <c r="AB83" s="78">
        <f>IF(MOD(U4,Hypothèses!$C$41)=0,((Hypothèses!$D$42)*$J$7)*SUM($J$54:AB54),0)</f>
        <v>0</v>
      </c>
      <c r="AC83" s="78">
        <f>IF(MOD(V4,Hypothèses!$C$41)=0,((Hypothèses!$D$42)*$J$7)*SUM($J$54:AC54),0)</f>
        <v>7200.0000000000018</v>
      </c>
      <c r="AD83" s="78">
        <f>IF(MOD(W4,Hypothèses!$C$41)=0,((Hypothèses!$D$42)*$J$7)*SUM($J$54:AD54),0)</f>
        <v>0</v>
      </c>
      <c r="AE83" s="78">
        <f>IF(MOD(X4,Hypothèses!$C$41)=0,((Hypothèses!$D$42)*$J$7)*SUM($J$54:AE54),0)</f>
        <v>0</v>
      </c>
      <c r="AF83" s="78">
        <f>IF(MOD(Y4,Hypothèses!$C$41)=0,((Hypothèses!$D$42)*$J$7)*SUM($J$54:AF54),0)</f>
        <v>0</v>
      </c>
      <c r="AG83" s="78">
        <f>IF(MOD(Z4,Hypothèses!$C$41)=0,((Hypothèses!$D$42)*$J$7)*SUM($J$54:AG54),0)</f>
        <v>0</v>
      </c>
      <c r="AH83" s="78">
        <f>IF(MOD(AA4,Hypothèses!$C$41)=0,((Hypothèses!$D$42)*$J$7)*SUM($J$54:AH54),0)</f>
        <v>0</v>
      </c>
      <c r="AI83" s="78">
        <f>IF(MOD(AB4,Hypothèses!$C$41)=0,((Hypothèses!$D$42)*$J$7)*SUM($J$54:AI54),0)</f>
        <v>0</v>
      </c>
      <c r="AJ83" s="78">
        <f>IF(MOD(AC4,Hypothèses!$C$41)=0,((Hypothèses!$D$42)*$J$7)*SUM($J$54:AJ54),0)</f>
        <v>0</v>
      </c>
      <c r="AK83" s="78">
        <f>IF(MOD(AD4,Hypothèses!$C$41)=0,((Hypothèses!$D$42)*$J$7)*SUM($J$54:AK54),0)</f>
        <v>0</v>
      </c>
      <c r="AL83" s="78">
        <f>IF(MOD(AE4,Hypothèses!$C$41)=0,((Hypothèses!$D$42)*$J$7)*SUM($J$54:AL54),0)</f>
        <v>0</v>
      </c>
      <c r="AM83" s="78">
        <f>IF(MOD(AF4,Hypothèses!$C$41)=0,((Hypothèses!$D$42)*$J$7)*SUM($J$54:AM54),0)</f>
        <v>0</v>
      </c>
      <c r="AN83" s="78">
        <f>IF(MOD(AG4,Hypothèses!$C$41)=0,((Hypothèses!$D$42)*$J$7)*SUM($J$54:AN54),0)</f>
        <v>0</v>
      </c>
      <c r="AO83" s="78">
        <f>IF(MOD(AH4,Hypothèses!$C$41)=0,((Hypothèses!$D$42)*$J$7)*SUM($J$54:AO54),0)</f>
        <v>0</v>
      </c>
      <c r="AP83" s="78">
        <f>IF(MOD(AI4,Hypothèses!$C$41)=0,((Hypothèses!$D$42)*$J$7)*SUM($J$54:AP54),0)</f>
        <v>0</v>
      </c>
      <c r="AQ83" s="78">
        <f>IF(MOD(AJ4,Hypothèses!$C$41)=0,((Hypothèses!$D$42)*$J$7)*SUM($J$54:AQ54),0)</f>
        <v>0</v>
      </c>
      <c r="AR83" s="78">
        <f>IF(MOD(AK4,Hypothèses!$C$41)=0,((Hypothèses!$D$42)*$J$7)*SUM($J$54:AR54),0)</f>
        <v>0</v>
      </c>
      <c r="AS83" s="78">
        <f>IF(MOD(AL4,Hypothèses!$C$41)=0,((Hypothèses!$D$42)*$J$7)*SUM($J$54:AS54),0)</f>
        <v>0</v>
      </c>
      <c r="AT83" s="78">
        <f>IF(MOD(AM4,Hypothèses!$C$41)=0,((Hypothèses!$D$42)*$J$7)*SUM($J$54:AT54),0)</f>
        <v>0</v>
      </c>
      <c r="AU83" s="78">
        <f>IF(MOD(AN4,Hypothèses!$C$41)=0,((Hypothèses!$D$42)*$J$7)*SUM($J$54:AU54),0)</f>
        <v>0</v>
      </c>
      <c r="AV83" s="78">
        <f>IF(MOD(AO4,Hypothèses!$C$41)=0,((Hypothèses!$D$42)*$J$7)*SUM($J$54:AV54),0)</f>
        <v>0</v>
      </c>
      <c r="AW83" s="78">
        <f>IF(MOD(AP4,Hypothèses!$C$41)=0,((Hypothèses!$D$42)*$J$7)*SUM($J$54:AW54),0)</f>
        <v>7200.0000000000018</v>
      </c>
      <c r="AX83" s="78">
        <f>IF(MOD(AQ4,Hypothèses!$C$41)=0,((Hypothèses!$D$42)*$J$7)*SUM($J$54:AX54),0)</f>
        <v>0</v>
      </c>
      <c r="AY83" s="78">
        <f>IF(MOD(AR4,Hypothèses!$C$41)=0,((Hypothèses!$D$42)*$J$7)*SUM($J$54:AY54),0)</f>
        <v>0</v>
      </c>
      <c r="AZ83" s="78">
        <f>IF(MOD(AS4,Hypothèses!$C$41)=0,((Hypothèses!$D$42)*$J$7)*SUM($J$54:AZ54),0)</f>
        <v>0</v>
      </c>
    </row>
    <row r="84" spans="1:52" hidden="1" outlineLevel="1">
      <c r="A84" s="11" t="s">
        <v>113</v>
      </c>
      <c r="C84" s="215"/>
      <c r="D84" s="215"/>
      <c r="E84" s="215"/>
      <c r="F84" s="215"/>
      <c r="G84" s="215"/>
      <c r="H84" s="215"/>
      <c r="I84" s="215"/>
      <c r="J84" s="215"/>
      <c r="K84" s="78">
        <f>IF(MOD(C4,Hypothèses!$C$41)=0,((Hypothèses!$D$42)*$K$7)*SUM($K$55:K55),0)</f>
        <v>0</v>
      </c>
      <c r="L84" s="78">
        <f>IF(MOD(D4,Hypothèses!$C$41)=0,((Hypothèses!$D$42)*$K$7)*SUM($K$55:L55),0)</f>
        <v>0</v>
      </c>
      <c r="M84" s="78">
        <f>IF(MOD(E4,Hypothèses!$C$41)=0,((Hypothèses!$D$42)*$K$7)*SUM($K$55:M55),0)</f>
        <v>0</v>
      </c>
      <c r="N84" s="78">
        <f>IF(MOD(F4,Hypothèses!$C$41)=0,((Hypothèses!$D$42)*$K$7)*SUM($K$55:N55),0)</f>
        <v>0</v>
      </c>
      <c r="O84" s="78">
        <f>IF(MOD(G4,Hypothèses!$C$41)=0,((Hypothèses!$D$42)*$K$7)*SUM($K$55:O55),0)</f>
        <v>0</v>
      </c>
      <c r="P84" s="78">
        <f>IF(MOD(H4,Hypothèses!$C$41)=0,((Hypothèses!$D$42)*$K$7)*SUM($K$55:P55),0)</f>
        <v>0</v>
      </c>
      <c r="Q84" s="78">
        <f>IF(MOD(I4,Hypothèses!$C$41)=0,((Hypothèses!$D$42)*$K$7)*SUM($K$55:Q55),0)</f>
        <v>0</v>
      </c>
      <c r="R84" s="78">
        <f>IF(MOD(J4,Hypothèses!$C$41)=0,((Hypothèses!$D$42)*$K$7)*SUM($K$55:R55),0)</f>
        <v>0</v>
      </c>
      <c r="S84" s="78">
        <f>IF(MOD(K4,Hypothèses!$C$41)=0,((Hypothèses!$D$42)*$K$7)*SUM($K$55:S55),0)</f>
        <v>0</v>
      </c>
      <c r="T84" s="78">
        <f>IF(MOD(L4,Hypothèses!$C$41)=0,((Hypothèses!$D$42)*$K$7)*SUM($K$55:T55),0)</f>
        <v>0</v>
      </c>
      <c r="U84" s="78">
        <f>IF(MOD(M4,Hypothèses!$C$41)=0,((Hypothèses!$D$42)*$K$7)*SUM($K$55:U55),0)</f>
        <v>0</v>
      </c>
      <c r="V84" s="78">
        <f>IF(MOD(N4,Hypothèses!$C$41)=0,((Hypothèses!$D$42)*$K$7)*SUM($K$55:V55),0)</f>
        <v>0</v>
      </c>
      <c r="W84" s="78">
        <f>IF(MOD(O4,Hypothèses!$C$41)=0,((Hypothèses!$D$42)*$K$7)*SUM($K$55:W55),0)</f>
        <v>0</v>
      </c>
      <c r="X84" s="78">
        <f>IF(MOD(P4,Hypothèses!$C$41)=0,((Hypothèses!$D$42)*$K$7)*SUM($K$55:X55),0)</f>
        <v>0</v>
      </c>
      <c r="Y84" s="78">
        <f>IF(MOD(Q4,Hypothèses!$C$41)=0,((Hypothèses!$D$42)*$K$7)*SUM($K$55:Y55),0)</f>
        <v>0</v>
      </c>
      <c r="Z84" s="78">
        <f>IF(MOD(R4,Hypothèses!$C$41)=0,((Hypothèses!$D$42)*$K$7)*SUM($K$55:Z55),0)</f>
        <v>0</v>
      </c>
      <c r="AA84" s="78">
        <f>IF(MOD(S4,Hypothèses!$C$41)=0,((Hypothèses!$D$42)*$K$7)*SUM($K$55:AA55),0)</f>
        <v>0</v>
      </c>
      <c r="AB84" s="78">
        <f>IF(MOD(T4,Hypothèses!$C$41)=0,((Hypothèses!$D$42)*$K$7)*SUM($K$55:AB55),0)</f>
        <v>0</v>
      </c>
      <c r="AC84" s="78">
        <f>IF(MOD(U4,Hypothèses!$C$41)=0,((Hypothèses!$D$42)*$K$7)*SUM($K$55:AC55),0)</f>
        <v>0</v>
      </c>
      <c r="AD84" s="78">
        <f>IF(MOD(V4,Hypothèses!$C$41)=0,((Hypothèses!$D$42)*$K$7)*SUM($K$55:AD55),0)</f>
        <v>2700.0000000000009</v>
      </c>
      <c r="AE84" s="78">
        <f>IF(MOD(W4,Hypothèses!$C$41)=0,((Hypothèses!$D$42)*$K$7)*SUM($K$55:AE55),0)</f>
        <v>0</v>
      </c>
      <c r="AF84" s="78">
        <f>IF(MOD(X4,Hypothèses!$C$41)=0,((Hypothèses!$D$42)*$K$7)*SUM($K$55:AF55),0)</f>
        <v>0</v>
      </c>
      <c r="AG84" s="78">
        <f>IF(MOD(Y4,Hypothèses!$C$41)=0,((Hypothèses!$D$42)*$K$7)*SUM($K$55:AG55),0)</f>
        <v>0</v>
      </c>
      <c r="AH84" s="78">
        <f>IF(MOD(Z4,Hypothèses!$C$41)=0,((Hypothèses!$D$42)*$K$7)*SUM($K$55:AH55),0)</f>
        <v>0</v>
      </c>
      <c r="AI84" s="78">
        <f>IF(MOD(AA4,Hypothèses!$C$41)=0,((Hypothèses!$D$42)*$K$7)*SUM($K$55:AI55),0)</f>
        <v>0</v>
      </c>
      <c r="AJ84" s="78">
        <f>IF(MOD(AB4,Hypothèses!$C$41)=0,((Hypothèses!$D$42)*$K$7)*SUM($K$55:AJ55),0)</f>
        <v>0</v>
      </c>
      <c r="AK84" s="78">
        <f>IF(MOD(AC4,Hypothèses!$C$41)=0,((Hypothèses!$D$42)*$K$7)*SUM($K$55:AK55),0)</f>
        <v>0</v>
      </c>
      <c r="AL84" s="78">
        <f>IF(MOD(AD4,Hypothèses!$C$41)=0,((Hypothèses!$D$42)*$K$7)*SUM($K$55:AL55),0)</f>
        <v>0</v>
      </c>
      <c r="AM84" s="78">
        <f>IF(MOD(AE4,Hypothèses!$C$41)=0,((Hypothèses!$D$42)*$K$7)*SUM($K$55:AM55),0)</f>
        <v>0</v>
      </c>
      <c r="AN84" s="78">
        <f>IF(MOD(AF4,Hypothèses!$C$41)=0,((Hypothèses!$D$42)*$K$7)*SUM($K$55:AN55),0)</f>
        <v>0</v>
      </c>
      <c r="AO84" s="78">
        <f>IF(MOD(AG4,Hypothèses!$C$41)=0,((Hypothèses!$D$42)*$K$7)*SUM($K$55:AO55),0)</f>
        <v>0</v>
      </c>
      <c r="AP84" s="78">
        <f>IF(MOD(AH4,Hypothèses!$C$41)=0,((Hypothèses!$D$42)*$K$7)*SUM($K$55:AP55),0)</f>
        <v>0</v>
      </c>
      <c r="AQ84" s="78">
        <f>IF(MOD(AI4,Hypothèses!$C$41)=0,((Hypothèses!$D$42)*$K$7)*SUM($K$55:AQ55),0)</f>
        <v>0</v>
      </c>
      <c r="AR84" s="78">
        <f>IF(MOD(AJ4,Hypothèses!$C$41)=0,((Hypothèses!$D$42)*$K$7)*SUM($K$55:AR55),0)</f>
        <v>0</v>
      </c>
      <c r="AS84" s="78">
        <f>IF(MOD(AK4,Hypothèses!$C$41)=0,((Hypothèses!$D$42)*$K$7)*SUM($K$55:AS55),0)</f>
        <v>0</v>
      </c>
      <c r="AT84" s="78">
        <f>IF(MOD(AL4,Hypothèses!$C$41)=0,((Hypothèses!$D$42)*$K$7)*SUM($K$55:AT55),0)</f>
        <v>0</v>
      </c>
      <c r="AU84" s="78">
        <f>IF(MOD(AM4,Hypothèses!$C$41)=0,((Hypothèses!$D$42)*$K$7)*SUM($K$55:AU55),0)</f>
        <v>0</v>
      </c>
      <c r="AV84" s="78">
        <f>IF(MOD(AN4,Hypothèses!$C$41)=0,((Hypothèses!$D$42)*$K$7)*SUM($K$55:AV55),0)</f>
        <v>0</v>
      </c>
      <c r="AW84" s="78">
        <f>IF(MOD(AO4,Hypothèses!$C$41)=0,((Hypothèses!$D$42)*$K$7)*SUM($K$55:AW55),0)</f>
        <v>0</v>
      </c>
      <c r="AX84" s="78">
        <f>IF(MOD(AP4,Hypothèses!$C$41)=0,((Hypothèses!$D$42)*$K$7)*SUM($K$55:AX55),0)</f>
        <v>2700.0000000000009</v>
      </c>
      <c r="AY84" s="78">
        <f>IF(MOD(AQ4,Hypothèses!$C$41)=0,((Hypothèses!$D$42)*$K$7)*SUM($K$55:AY55),0)</f>
        <v>0</v>
      </c>
      <c r="AZ84" s="78">
        <f>IF(MOD(AR4,Hypothèses!$C$41)=0,((Hypothèses!$D$42)*$K$7)*SUM($K$55:AZ55),0)</f>
        <v>0</v>
      </c>
    </row>
    <row r="85" spans="1:52" hidden="1" outlineLevel="1">
      <c r="A85" s="11" t="s">
        <v>114</v>
      </c>
      <c r="C85" s="215"/>
      <c r="D85" s="215"/>
      <c r="E85" s="215"/>
      <c r="F85" s="215"/>
      <c r="G85" s="215"/>
      <c r="H85" s="215"/>
      <c r="I85" s="215"/>
      <c r="J85" s="215"/>
      <c r="K85" s="215"/>
      <c r="L85" s="78">
        <f>IF(MOD(C4,Hypothèses!$C$41)=0,((Hypothèses!$D$42)*$L$7)*SUM($L$56:L56),0)</f>
        <v>0</v>
      </c>
      <c r="M85" s="78">
        <f>IF(MOD(D4,Hypothèses!$C$41)=0,((Hypothèses!$D$42)*$L$7)*SUM($L$56:M56),0)</f>
        <v>0</v>
      </c>
      <c r="N85" s="78">
        <f>IF(MOD(E4,Hypothèses!$C$41)=0,((Hypothèses!$D$42)*$L$7)*SUM($L$56:N56),0)</f>
        <v>0</v>
      </c>
      <c r="O85" s="78">
        <f>IF(MOD(F4,Hypothèses!$C$41)=0,((Hypothèses!$D$42)*$L$7)*SUM($L$56:O56),0)</f>
        <v>0</v>
      </c>
      <c r="P85" s="78">
        <f>IF(MOD(G4,Hypothèses!$C$41)=0,((Hypothèses!$D$42)*$L$7)*SUM($L$56:P56),0)</f>
        <v>0</v>
      </c>
      <c r="Q85" s="78">
        <f>IF(MOD(H4,Hypothèses!$C$41)=0,((Hypothèses!$D$42)*$L$7)*SUM($L$56:Q56),0)</f>
        <v>0</v>
      </c>
      <c r="R85" s="78">
        <f>IF(MOD(I4,Hypothèses!$C$41)=0,((Hypothèses!$D$42)*$L$7)*SUM($L$56:R56),0)</f>
        <v>0</v>
      </c>
      <c r="S85" s="78">
        <f>IF(MOD(J4,Hypothèses!$C$41)=0,((Hypothèses!$D$42)*$L$7)*SUM($L$56:S56),0)</f>
        <v>0</v>
      </c>
      <c r="T85" s="78">
        <f>IF(MOD(K4,Hypothèses!$C$41)=0,((Hypothèses!$D$42)*$L$7)*SUM($L$56:T56),0)</f>
        <v>0</v>
      </c>
      <c r="U85" s="78">
        <f>IF(MOD(L4,Hypothèses!$C$41)=0,((Hypothèses!$D$42)*$L$7)*SUM($L$56:U56),0)</f>
        <v>0</v>
      </c>
      <c r="V85" s="78">
        <f>IF(MOD(M4,Hypothèses!$C$41)=0,((Hypothèses!$D$42)*$L$7)*SUM($L$56:V56),0)</f>
        <v>0</v>
      </c>
      <c r="W85" s="78">
        <f>IF(MOD(N4,Hypothèses!$C$41)=0,((Hypothèses!$D$42)*$L$7)*SUM($L$56:W56),0)</f>
        <v>0</v>
      </c>
      <c r="X85" s="78">
        <f>IF(MOD(O4,Hypothèses!$C$41)=0,((Hypothèses!$D$42)*$L$7)*SUM($L$56:X56),0)</f>
        <v>0</v>
      </c>
      <c r="Y85" s="78">
        <f>IF(MOD(P4,Hypothèses!$C$41)=0,((Hypothèses!$D$42)*$L$7)*SUM($L$56:Y56),0)</f>
        <v>0</v>
      </c>
      <c r="Z85" s="78">
        <f>IF(MOD(Q4,Hypothèses!$C$41)=0,((Hypothèses!$D$42)*$L$7)*SUM($L$56:Z56),0)</f>
        <v>0</v>
      </c>
      <c r="AA85" s="78">
        <f>IF(MOD(R4,Hypothèses!$C$41)=0,((Hypothèses!$D$42)*$L$7)*SUM($L$56:AA56),0)</f>
        <v>0</v>
      </c>
      <c r="AB85" s="78">
        <f>IF(MOD(S4,Hypothèses!$C$41)=0,((Hypothèses!$D$42)*$L$7)*SUM($L$56:AB56),0)</f>
        <v>0</v>
      </c>
      <c r="AC85" s="78">
        <f>IF(MOD(T4,Hypothèses!$C$41)=0,((Hypothèses!$D$42)*$L$7)*SUM($L$56:AC56),0)</f>
        <v>0</v>
      </c>
      <c r="AD85" s="78">
        <f>IF(MOD(U4,Hypothèses!$C$41)=0,((Hypothèses!$D$42)*$L$7)*SUM($L$56:AD56),0)</f>
        <v>0</v>
      </c>
      <c r="AE85" s="78">
        <f>IF(MOD(V4,Hypothèses!$C$41)=0,((Hypothèses!$D$42)*$L$7)*SUM($L$56:AE56),0)</f>
        <v>0</v>
      </c>
      <c r="AF85" s="78">
        <f>IF(MOD(W4,Hypothèses!$C$41)=0,((Hypothèses!$D$42)*$L$7)*SUM($L$56:AF56),0)</f>
        <v>0</v>
      </c>
      <c r="AG85" s="78">
        <f>IF(MOD(X4,Hypothèses!$C$41)=0,((Hypothèses!$D$42)*$L$7)*SUM($L$56:AG56),0)</f>
        <v>0</v>
      </c>
      <c r="AH85" s="78">
        <f>IF(MOD(Y4,Hypothèses!$C$41)=0,((Hypothèses!$D$42)*$L$7)*SUM($L$56:AH56),0)</f>
        <v>0</v>
      </c>
      <c r="AI85" s="78">
        <f>IF(MOD(Z4,Hypothèses!$C$41)=0,((Hypothèses!$D$42)*$L$7)*SUM($L$56:AI56),0)</f>
        <v>0</v>
      </c>
      <c r="AJ85" s="78">
        <f>IF(MOD(AA4,Hypothèses!$C$41)=0,((Hypothèses!$D$42)*$L$7)*SUM($L$56:AJ56),0)</f>
        <v>0</v>
      </c>
      <c r="AK85" s="78">
        <f>IF(MOD(AB4,Hypothèses!$C$41)=0,((Hypothèses!$D$42)*$L$7)*SUM($L$56:AK56),0)</f>
        <v>0</v>
      </c>
      <c r="AL85" s="78">
        <f>IF(MOD(AC4,Hypothèses!$C$41)=0,((Hypothèses!$D$42)*$L$7)*SUM($L$56:AL56),0)</f>
        <v>0</v>
      </c>
      <c r="AM85" s="78">
        <f>IF(MOD(AD4,Hypothèses!$C$41)=0,((Hypothèses!$D$42)*$L$7)*SUM($L$56:AM56),0)</f>
        <v>0</v>
      </c>
      <c r="AN85" s="78">
        <f>IF(MOD(AE4,Hypothèses!$C$41)=0,((Hypothèses!$D$42)*$L$7)*SUM($L$56:AN56),0)</f>
        <v>0</v>
      </c>
      <c r="AO85" s="78">
        <f>IF(MOD(AF4,Hypothèses!$C$41)=0,((Hypothèses!$D$42)*$L$7)*SUM($L$56:AO56),0)</f>
        <v>0</v>
      </c>
      <c r="AP85" s="78">
        <f>IF(MOD(AG4,Hypothèses!$C$41)=0,((Hypothèses!$D$42)*$L$7)*SUM($L$56:AP56),0)</f>
        <v>0</v>
      </c>
      <c r="AQ85" s="78">
        <f>IF(MOD(AH4,Hypothèses!$C$41)=0,((Hypothèses!$D$42)*$L$7)*SUM($L$56:AQ56),0)</f>
        <v>0</v>
      </c>
      <c r="AR85" s="78">
        <f>IF(MOD(AI4,Hypothèses!$C$41)=0,((Hypothèses!$D$42)*$L$7)*SUM($L$56:AR56),0)</f>
        <v>0</v>
      </c>
      <c r="AS85" s="78">
        <f>IF(MOD(AJ4,Hypothèses!$C$41)=0,((Hypothèses!$D$42)*$L$7)*SUM($L$56:AS56),0)</f>
        <v>0</v>
      </c>
      <c r="AT85" s="78">
        <f>IF(MOD(AK4,Hypothèses!$C$41)=0,((Hypothèses!$D$42)*$L$7)*SUM($L$56:AT56),0)</f>
        <v>0</v>
      </c>
      <c r="AU85" s="78">
        <f>IF(MOD(AL4,Hypothèses!$C$41)=0,((Hypothèses!$D$42)*$L$7)*SUM($L$56:AU56),0)</f>
        <v>0</v>
      </c>
      <c r="AV85" s="78">
        <f>IF(MOD(AM4,Hypothèses!$C$41)=0,((Hypothèses!$D$42)*$L$7)*SUM($L$56:AV56),0)</f>
        <v>0</v>
      </c>
      <c r="AW85" s="78">
        <f>IF(MOD(AN4,Hypothèses!$C$41)=0,((Hypothèses!$D$42)*$L$7)*SUM($L$56:AW56),0)</f>
        <v>0</v>
      </c>
      <c r="AX85" s="78">
        <f>IF(MOD(AO4,Hypothèses!$C$41)=0,((Hypothèses!$D$42)*$L$7)*SUM($L$56:AX56),0)</f>
        <v>0</v>
      </c>
      <c r="AY85" s="78">
        <f>IF(MOD(AP4,Hypothèses!$C$41)=0,((Hypothèses!$D$42)*$L$7)*SUM($L$56:AY56),0)</f>
        <v>0</v>
      </c>
      <c r="AZ85" s="78">
        <f>IF(MOD(AQ4,Hypothèses!$C$41)=0,((Hypothèses!$D$42)*$L$7)*SUM($L$56:AZ56),0)</f>
        <v>0</v>
      </c>
    </row>
    <row r="86" spans="1:52" hidden="1" outlineLevel="1">
      <c r="C86" s="78"/>
      <c r="D86" s="78"/>
      <c r="E86" s="78"/>
      <c r="F86" s="78"/>
      <c r="G86" s="78"/>
      <c r="H86" s="78"/>
      <c r="I86" s="78"/>
      <c r="J86" s="78"/>
      <c r="K86" s="78"/>
      <c r="L86" s="78"/>
      <c r="M86" s="78"/>
      <c r="N86" s="78"/>
      <c r="O86" s="78"/>
      <c r="P86" s="78"/>
      <c r="Q86" s="78"/>
      <c r="R86" s="78"/>
      <c r="S86" s="78"/>
      <c r="T86" s="78"/>
      <c r="U86" s="78"/>
      <c r="V86" s="78"/>
      <c r="W86" s="78"/>
      <c r="X86" s="78"/>
      <c r="Y86" s="78"/>
      <c r="Z86" s="78"/>
      <c r="AA86" s="78"/>
      <c r="AB86" s="78"/>
      <c r="AC86" s="78"/>
      <c r="AD86" s="78"/>
      <c r="AE86" s="78"/>
      <c r="AF86" s="78"/>
      <c r="AG86" s="78"/>
      <c r="AH86" s="78"/>
      <c r="AI86" s="78"/>
      <c r="AJ86" s="78"/>
      <c r="AK86" s="78"/>
      <c r="AL86" s="78"/>
      <c r="AM86" s="78"/>
      <c r="AN86" s="78"/>
      <c r="AO86" s="78"/>
      <c r="AP86" s="78"/>
      <c r="AQ86" s="78"/>
      <c r="AR86" s="78"/>
      <c r="AS86" s="78"/>
      <c r="AT86" s="78"/>
      <c r="AU86" s="78"/>
      <c r="AV86" s="78"/>
      <c r="AW86" s="78"/>
      <c r="AX86" s="78"/>
      <c r="AY86" s="78"/>
      <c r="AZ86" s="78"/>
    </row>
    <row r="87" spans="1:52" collapsed="1"/>
  </sheetData>
  <dataValidations count="1">
    <dataValidation allowBlank="1" showDropDown="1" showInputMessage="1" showErrorMessage="1" sqref="N28:V38 P43:P44 N21:AZ27 L39:AZ42 W30:AZ38 G20:AZ20 W43:AZ44 C47:AZ57 C18:D38 E18:AZ18 E19:E38 F19:AZ19 F20:F38 G21:M38 C59:AZ73 Q43:V45 C39:K45 C77:C85 D78:D85 E79:E85 F80:F84 F85:K85 G81:G84 H82:H84 I83:I84 J84"/>
  </dataValidation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rgb="FF9C9D9F"/>
  </sheetPr>
  <dimension ref="A1:AZ21"/>
  <sheetViews>
    <sheetView zoomScaleNormal="100" workbookViewId="0">
      <pane xSplit="2" ySplit="4" topLeftCell="C5" activePane="bottomRight" state="frozen"/>
      <selection activeCell="B115" sqref="B115"/>
      <selection pane="topRight" activeCell="B115" sqref="B115"/>
      <selection pane="bottomLeft" activeCell="B115" sqref="B115"/>
      <selection pane="bottomRight"/>
    </sheetView>
  </sheetViews>
  <sheetFormatPr baseColWidth="10" defaultRowHeight="12.75"/>
  <cols>
    <col min="1" max="1" width="57.7109375" style="146" bestFit="1" customWidth="1"/>
    <col min="2" max="2" width="25.7109375" style="12" bestFit="1" customWidth="1"/>
    <col min="3" max="52" width="16.42578125" style="11" customWidth="1"/>
    <col min="53" max="16384" width="11.42578125" style="11"/>
  </cols>
  <sheetData>
    <row r="1" spans="1:52">
      <c r="A1" s="11"/>
      <c r="B1" s="185" t="s">
        <v>75</v>
      </c>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row>
    <row r="2" spans="1:52">
      <c r="A2" s="146" t="s">
        <v>3</v>
      </c>
      <c r="C2" s="15">
        <f>'Calcul de la réserve'!D7</f>
        <v>0.10069101678183623</v>
      </c>
    </row>
    <row r="3" spans="1:52">
      <c r="A3" s="146" t="s">
        <v>11</v>
      </c>
      <c r="C3" s="144">
        <f>(C2/12)/((1+C2)^(1/12)-1)</f>
        <v>1.0453507537539473</v>
      </c>
      <c r="E3" s="145"/>
    </row>
    <row r="4" spans="1:52" s="184" customFormat="1">
      <c r="A4" s="194" t="s">
        <v>7</v>
      </c>
      <c r="B4" s="182"/>
      <c r="C4" s="183">
        <v>1</v>
      </c>
      <c r="D4" s="183">
        <v>2</v>
      </c>
      <c r="E4" s="183">
        <v>3</v>
      </c>
      <c r="F4" s="183">
        <v>4</v>
      </c>
      <c r="G4" s="183">
        <v>5</v>
      </c>
      <c r="H4" s="183">
        <v>6</v>
      </c>
      <c r="I4" s="183">
        <v>7</v>
      </c>
      <c r="J4" s="183">
        <v>8</v>
      </c>
      <c r="K4" s="183">
        <v>9</v>
      </c>
      <c r="L4" s="183">
        <v>10</v>
      </c>
      <c r="M4" s="183">
        <v>11</v>
      </c>
      <c r="N4" s="183">
        <v>12</v>
      </c>
      <c r="O4" s="183">
        <v>13</v>
      </c>
      <c r="P4" s="183">
        <v>14</v>
      </c>
      <c r="Q4" s="183">
        <v>15</v>
      </c>
      <c r="R4" s="183">
        <v>16</v>
      </c>
      <c r="S4" s="183">
        <v>17</v>
      </c>
      <c r="T4" s="183">
        <v>18</v>
      </c>
      <c r="U4" s="183">
        <v>19</v>
      </c>
      <c r="V4" s="183">
        <v>20</v>
      </c>
      <c r="W4" s="183">
        <v>21</v>
      </c>
      <c r="X4" s="183">
        <v>22</v>
      </c>
      <c r="Y4" s="183">
        <v>23</v>
      </c>
      <c r="Z4" s="183">
        <v>24</v>
      </c>
      <c r="AA4" s="183">
        <v>25</v>
      </c>
      <c r="AB4" s="183">
        <v>26</v>
      </c>
      <c r="AC4" s="183">
        <v>27</v>
      </c>
      <c r="AD4" s="183">
        <v>28</v>
      </c>
      <c r="AE4" s="183">
        <v>29</v>
      </c>
      <c r="AF4" s="183">
        <v>30</v>
      </c>
      <c r="AG4" s="183">
        <v>31</v>
      </c>
      <c r="AH4" s="183">
        <v>32</v>
      </c>
      <c r="AI4" s="183">
        <v>33</v>
      </c>
      <c r="AJ4" s="183">
        <v>34</v>
      </c>
      <c r="AK4" s="183">
        <v>35</v>
      </c>
      <c r="AL4" s="183">
        <v>36</v>
      </c>
      <c r="AM4" s="183">
        <v>37</v>
      </c>
      <c r="AN4" s="183">
        <v>38</v>
      </c>
      <c r="AO4" s="183">
        <v>39</v>
      </c>
      <c r="AP4" s="183">
        <v>40</v>
      </c>
      <c r="AQ4" s="183">
        <v>41</v>
      </c>
      <c r="AR4" s="183">
        <v>42</v>
      </c>
      <c r="AS4" s="183">
        <v>43</v>
      </c>
      <c r="AT4" s="183">
        <v>44</v>
      </c>
      <c r="AU4" s="183">
        <v>45</v>
      </c>
      <c r="AV4" s="183">
        <v>46</v>
      </c>
      <c r="AW4" s="183">
        <v>47</v>
      </c>
      <c r="AX4" s="183">
        <v>48</v>
      </c>
      <c r="AY4" s="183">
        <v>49</v>
      </c>
      <c r="AZ4" s="183">
        <v>50</v>
      </c>
    </row>
    <row r="5" spans="1:52">
      <c r="A5" s="146" t="s">
        <v>10</v>
      </c>
      <c r="B5" s="12" t="str">
        <f>Hypothèses!C48</f>
        <v>DSL (2002-2013)</v>
      </c>
      <c r="C5" s="1">
        <f>Hypothèses!D48</f>
        <v>2.3287816455696202E-2</v>
      </c>
      <c r="D5" s="1">
        <f>Hypothèses!E48</f>
        <v>6.8325787974683541E-2</v>
      </c>
      <c r="E5" s="1">
        <f>Hypothèses!F48</f>
        <v>0.13493844936708863</v>
      </c>
      <c r="F5" s="1">
        <f>Hypothèses!G48</f>
        <v>0.22834949367088608</v>
      </c>
      <c r="G5" s="1">
        <f>Hypothèses!H48</f>
        <v>0.3201815490506329</v>
      </c>
      <c r="H5" s="1">
        <f>Hypothèses!I48</f>
        <v>0.41276873259493668</v>
      </c>
      <c r="I5" s="1">
        <f>Hypothèses!J48</f>
        <v>0.49387738924050634</v>
      </c>
      <c r="J5" s="1">
        <f>Hypothèses!K48</f>
        <v>0.55469642405063291</v>
      </c>
      <c r="K5" s="1">
        <f>Hypothèses!L48</f>
        <v>0.60899835901898736</v>
      </c>
      <c r="L5" s="1">
        <f>Hypothèses!M48</f>
        <v>0.65139578322784808</v>
      </c>
      <c r="M5" s="1">
        <f>Hypothèses!N48</f>
        <v>0.68600728639240505</v>
      </c>
      <c r="N5" s="1">
        <f>Hypothèses!O48</f>
        <v>0.71</v>
      </c>
      <c r="O5" s="1">
        <f>Hypothèses!P48</f>
        <v>0.72237664936835588</v>
      </c>
      <c r="P5" s="1">
        <f>Hypothèses!Q48</f>
        <v>0.73855120464462765</v>
      </c>
      <c r="Q5" s="1">
        <f>Hypothèses!R48</f>
        <v>0.75030224114249966</v>
      </c>
      <c r="R5" s="1">
        <f>Hypothèses!S48</f>
        <v>0.75965381351725836</v>
      </c>
      <c r="S5" s="1">
        <f>Hypothèses!T48</f>
        <v>0.77205735800551212</v>
      </c>
      <c r="T5" s="1">
        <f>Hypothèses!U48</f>
        <v>0.7775916420363409</v>
      </c>
      <c r="U5" s="1">
        <f>Hypothèses!V48</f>
        <v>0.78883585002935774</v>
      </c>
      <c r="V5" s="1">
        <f>Hypothèses!W48</f>
        <v>0.79280852233329346</v>
      </c>
      <c r="W5" s="1">
        <f>Hypothèses!X48</f>
        <v>0.80026026751359614</v>
      </c>
      <c r="X5" s="1">
        <f>Hypothèses!Y48</f>
        <v>0.8049579331479082</v>
      </c>
      <c r="Y5" s="1">
        <f>Hypothèses!Z48</f>
        <v>0.8049579331479082</v>
      </c>
      <c r="Z5" s="1">
        <f>Hypothèses!AA48</f>
        <v>0.8049579331479082</v>
      </c>
      <c r="AA5" s="1">
        <f>Hypothèses!AB48</f>
        <v>0.8049579331479082</v>
      </c>
      <c r="AB5" s="1">
        <f>Hypothèses!AC48</f>
        <v>0.8049579331479082</v>
      </c>
      <c r="AC5" s="1">
        <f>Hypothèses!AD48</f>
        <v>0.8049579331479082</v>
      </c>
      <c r="AD5" s="1">
        <f>Hypothèses!AE48</f>
        <v>0.8049579331479082</v>
      </c>
      <c r="AE5" s="1">
        <f>Hypothèses!AF48</f>
        <v>0.8049579331479082</v>
      </c>
      <c r="AF5" s="1">
        <f>Hypothèses!AG48</f>
        <v>0.8049579331479082</v>
      </c>
      <c r="AG5" s="1">
        <f>Hypothèses!AH48</f>
        <v>0.8049579331479082</v>
      </c>
      <c r="AH5" s="1">
        <f>Hypothèses!AI48</f>
        <v>0.8049579331479082</v>
      </c>
      <c r="AI5" s="1">
        <f>Hypothèses!AJ48</f>
        <v>0.8049579331479082</v>
      </c>
      <c r="AJ5" s="1">
        <f>Hypothèses!AK48</f>
        <v>0.8049579331479082</v>
      </c>
      <c r="AK5" s="1">
        <f>Hypothèses!AL48</f>
        <v>0.8049579331479082</v>
      </c>
      <c r="AL5" s="1">
        <f>Hypothèses!AM48</f>
        <v>0.8049579331479082</v>
      </c>
      <c r="AM5" s="1">
        <f>Hypothèses!AN48</f>
        <v>0.8049579331479082</v>
      </c>
      <c r="AN5" s="1">
        <f>Hypothèses!AO48</f>
        <v>0.8049579331479082</v>
      </c>
      <c r="AO5" s="1">
        <f>Hypothèses!AP48</f>
        <v>0.8049579331479082</v>
      </c>
      <c r="AP5" s="1">
        <f>Hypothèses!AQ48</f>
        <v>0.8049579331479082</v>
      </c>
      <c r="AQ5" s="1">
        <f>Hypothèses!AR48</f>
        <v>0.8049579331479082</v>
      </c>
      <c r="AR5" s="1">
        <f>Hypothèses!AS48</f>
        <v>0.8049579331479082</v>
      </c>
      <c r="AS5" s="1">
        <f>Hypothèses!AT48</f>
        <v>0.8049579331479082</v>
      </c>
      <c r="AT5" s="1">
        <f>Hypothèses!AU48</f>
        <v>0.8049579331479082</v>
      </c>
      <c r="AU5" s="1">
        <f>Hypothèses!AV48</f>
        <v>0.8049579331479082</v>
      </c>
      <c r="AV5" s="1">
        <f>Hypothèses!AW48</f>
        <v>0.8049579331479082</v>
      </c>
      <c r="AW5" s="1">
        <f>Hypothèses!AX48</f>
        <v>0.8049579331479082</v>
      </c>
      <c r="AX5" s="1">
        <f>Hypothèses!AY48</f>
        <v>0.8049579331479082</v>
      </c>
      <c r="AY5" s="1">
        <f>Hypothèses!AZ48</f>
        <v>0.8049579331479082</v>
      </c>
      <c r="AZ5" s="1">
        <f>Hypothèses!BA48</f>
        <v>0.8049579331479082</v>
      </c>
    </row>
    <row r="6" spans="1:52">
      <c r="A6" s="146" t="s">
        <v>20</v>
      </c>
      <c r="C6" s="6">
        <f>SUM(Hypothèses!$D$17:D17)</f>
        <v>3200</v>
      </c>
      <c r="D6" s="75">
        <f>SUM(Hypothèses!$D$17:E17)</f>
        <v>10800</v>
      </c>
      <c r="E6" s="75">
        <f>SUM(Hypothèses!$D$17:F17)</f>
        <v>21900</v>
      </c>
      <c r="F6" s="75">
        <f>SUM(Hypothèses!$D$17:G17)</f>
        <v>35550</v>
      </c>
      <c r="G6" s="75">
        <f>SUM(Hypothèses!$D$17:H17)</f>
        <v>50300</v>
      </c>
      <c r="H6" s="75">
        <f>SUM(Hypothèses!$D$17:I17)</f>
        <v>64550</v>
      </c>
      <c r="I6" s="75">
        <f>SUM(Hypothèses!$D$17:J17)</f>
        <v>76650</v>
      </c>
      <c r="J6" s="75">
        <f>SUM(Hypothèses!$D$17:K17)</f>
        <v>86800</v>
      </c>
      <c r="K6" s="75">
        <f>SUM(Hypothèses!$D$17:L17)</f>
        <v>93800</v>
      </c>
      <c r="L6" s="75">
        <f>SUM(Hypothèses!$D$17:M17)</f>
        <v>97450</v>
      </c>
      <c r="M6" s="75">
        <f>SUM(Hypothèses!$D$17:N17)</f>
        <v>99150</v>
      </c>
      <c r="N6" s="75">
        <f>SUM(Hypothèses!$D$17:O17)</f>
        <v>99850</v>
      </c>
      <c r="O6" s="75">
        <f>SUM(Hypothèses!$D$17:P17)</f>
        <v>100000</v>
      </c>
      <c r="P6" s="75">
        <f>SUM(Hypothèses!$D$17:Q17)</f>
        <v>100000</v>
      </c>
      <c r="Q6" s="75">
        <f>SUM(Hypothèses!$D$17:R17)</f>
        <v>100000</v>
      </c>
      <c r="R6" s="75">
        <f>SUM(Hypothèses!$D$17:S17)</f>
        <v>100000</v>
      </c>
      <c r="S6" s="75">
        <f>SUM(Hypothèses!$D$17:T17)</f>
        <v>100000</v>
      </c>
      <c r="T6" s="75">
        <f>SUM(Hypothèses!$D$17:U17)</f>
        <v>100000</v>
      </c>
      <c r="U6" s="75">
        <f>SUM(Hypothèses!$D$17:V17)</f>
        <v>100000</v>
      </c>
      <c r="V6" s="75">
        <f>SUM(Hypothèses!$D$17:W17)</f>
        <v>100000</v>
      </c>
      <c r="W6" s="75">
        <f>SUM(Hypothèses!$D$17:X17)</f>
        <v>100000</v>
      </c>
      <c r="X6" s="75">
        <f>SUM(Hypothèses!$D$17:Y17)</f>
        <v>100000</v>
      </c>
      <c r="Y6" s="75">
        <f>SUM(Hypothèses!$D$17:Z17)</f>
        <v>100000</v>
      </c>
      <c r="Z6" s="75">
        <f>SUM(Hypothèses!$D$17:AA17)</f>
        <v>100000</v>
      </c>
      <c r="AA6" s="75">
        <f>SUM(Hypothèses!$D$17:AB17)</f>
        <v>100000</v>
      </c>
      <c r="AB6" s="75">
        <f>SUM(Hypothèses!$D$17:AC17)</f>
        <v>100000</v>
      </c>
      <c r="AC6" s="75">
        <f>SUM(Hypothèses!$D$17:AD17)</f>
        <v>100000</v>
      </c>
      <c r="AD6" s="75">
        <f>SUM(Hypothèses!$D$17:AE17)</f>
        <v>100000</v>
      </c>
      <c r="AE6" s="75">
        <f>SUM(Hypothèses!$D$17:AF17)</f>
        <v>100000</v>
      </c>
      <c r="AF6" s="75">
        <f>SUM(Hypothèses!$D$17:AG17)</f>
        <v>100000</v>
      </c>
      <c r="AG6" s="75">
        <f>SUM(Hypothèses!$D$17:AH17)</f>
        <v>100000</v>
      </c>
      <c r="AH6" s="75">
        <f>SUM(Hypothèses!$D$17:AI17)</f>
        <v>100000</v>
      </c>
      <c r="AI6" s="75">
        <f>SUM(Hypothèses!$D$17:AJ17)</f>
        <v>100000</v>
      </c>
      <c r="AJ6" s="75">
        <f>SUM(Hypothèses!$D$17:AK17)</f>
        <v>100000</v>
      </c>
      <c r="AK6" s="75">
        <f>SUM(Hypothèses!$D$17:AL17)</f>
        <v>100000</v>
      </c>
      <c r="AL6" s="75">
        <f>SUM(Hypothèses!$D$17:AM17)</f>
        <v>100000</v>
      </c>
      <c r="AM6" s="75">
        <f>SUM(Hypothèses!$D$17:AN17)</f>
        <v>100000</v>
      </c>
      <c r="AN6" s="75">
        <f>SUM(Hypothèses!$D$17:AO17)</f>
        <v>100000</v>
      </c>
      <c r="AO6" s="75">
        <f>SUM(Hypothèses!$D$17:AP17)</f>
        <v>100000</v>
      </c>
      <c r="AP6" s="75">
        <f>SUM(Hypothèses!$D$17:AQ17)</f>
        <v>100000</v>
      </c>
      <c r="AQ6" s="75">
        <f>SUM(Hypothèses!$D$17:AR17)</f>
        <v>100000</v>
      </c>
      <c r="AR6" s="75">
        <f>SUM(Hypothèses!$D$17:AS17)</f>
        <v>100000</v>
      </c>
      <c r="AS6" s="75">
        <f>SUM(Hypothèses!$D$17:AT17)</f>
        <v>100000</v>
      </c>
      <c r="AT6" s="75">
        <f>SUM(Hypothèses!$D$17:AU17)</f>
        <v>100000</v>
      </c>
      <c r="AU6" s="75">
        <f>SUM(Hypothèses!$D$17:AV17)</f>
        <v>100000</v>
      </c>
      <c r="AV6" s="75">
        <f>SUM(Hypothèses!$D$17:AW17)</f>
        <v>100000</v>
      </c>
      <c r="AW6" s="75">
        <f>SUM(Hypothèses!$D$17:AX17)</f>
        <v>100000</v>
      </c>
      <c r="AX6" s="75">
        <f>SUM(Hypothèses!$D$17:AY17)</f>
        <v>100000</v>
      </c>
      <c r="AY6" s="75">
        <f>SUM(Hypothèses!$D$17:AZ17)</f>
        <v>100000</v>
      </c>
      <c r="AZ6" s="75">
        <f>SUM(Hypothèses!$D$17:BA17)</f>
        <v>100000</v>
      </c>
    </row>
    <row r="7" spans="1:52">
      <c r="A7" s="146" t="s">
        <v>15</v>
      </c>
      <c r="C7" s="6">
        <f>C6*C5</f>
        <v>74.521012658227846</v>
      </c>
      <c r="D7" s="6">
        <f t="shared" ref="D7:AF7" si="0">D6*D5</f>
        <v>737.91851012658219</v>
      </c>
      <c r="E7" s="6">
        <f t="shared" si="0"/>
        <v>2955.1520411392407</v>
      </c>
      <c r="F7" s="6">
        <f t="shared" si="0"/>
        <v>8117.8245000000006</v>
      </c>
      <c r="G7" s="6">
        <f t="shared" si="0"/>
        <v>16105.131917246834</v>
      </c>
      <c r="H7" s="6">
        <f t="shared" si="0"/>
        <v>26644.221689003163</v>
      </c>
      <c r="I7" s="6">
        <f t="shared" si="0"/>
        <v>37855.701885284812</v>
      </c>
      <c r="J7" s="6">
        <f t="shared" si="0"/>
        <v>48147.64960759494</v>
      </c>
      <c r="K7" s="6">
        <f t="shared" si="0"/>
        <v>57124.046075981016</v>
      </c>
      <c r="L7" s="6">
        <f t="shared" si="0"/>
        <v>63478.519075553799</v>
      </c>
      <c r="M7" s="6">
        <f t="shared" si="0"/>
        <v>68017.622445806963</v>
      </c>
      <c r="N7" s="6">
        <f t="shared" si="0"/>
        <v>70893.5</v>
      </c>
      <c r="O7" s="6">
        <f t="shared" si="0"/>
        <v>72237.664936835587</v>
      </c>
      <c r="P7" s="6">
        <f t="shared" si="0"/>
        <v>73855.120464462758</v>
      </c>
      <c r="Q7" s="6">
        <f t="shared" si="0"/>
        <v>75030.22411424997</v>
      </c>
      <c r="R7" s="6">
        <f t="shared" si="0"/>
        <v>75965.381351725839</v>
      </c>
      <c r="S7" s="6">
        <f t="shared" si="0"/>
        <v>77205.735800551207</v>
      </c>
      <c r="T7" s="6">
        <f t="shared" si="0"/>
        <v>77759.164203634093</v>
      </c>
      <c r="U7" s="6">
        <f t="shared" si="0"/>
        <v>78883.585002935768</v>
      </c>
      <c r="V7" s="6">
        <f t="shared" si="0"/>
        <v>79280.852233329351</v>
      </c>
      <c r="W7" s="6">
        <f t="shared" si="0"/>
        <v>80026.026751359619</v>
      </c>
      <c r="X7" s="6">
        <f t="shared" si="0"/>
        <v>80495.793314790819</v>
      </c>
      <c r="Y7" s="6">
        <f t="shared" si="0"/>
        <v>80495.793314790819</v>
      </c>
      <c r="Z7" s="6">
        <f t="shared" si="0"/>
        <v>80495.793314790819</v>
      </c>
      <c r="AA7" s="6">
        <f t="shared" si="0"/>
        <v>80495.793314790819</v>
      </c>
      <c r="AB7" s="6">
        <f t="shared" si="0"/>
        <v>80495.793314790819</v>
      </c>
      <c r="AC7" s="6">
        <f t="shared" si="0"/>
        <v>80495.793314790819</v>
      </c>
      <c r="AD7" s="6">
        <f t="shared" si="0"/>
        <v>80495.793314790819</v>
      </c>
      <c r="AE7" s="6">
        <f t="shared" si="0"/>
        <v>80495.793314790819</v>
      </c>
      <c r="AF7" s="6">
        <f t="shared" si="0"/>
        <v>80495.793314790819</v>
      </c>
      <c r="AG7" s="6">
        <f t="shared" ref="AG7:AZ7" si="1">AG6*AG5</f>
        <v>80495.793314790819</v>
      </c>
      <c r="AH7" s="6">
        <f t="shared" si="1"/>
        <v>80495.793314790819</v>
      </c>
      <c r="AI7" s="6">
        <f t="shared" si="1"/>
        <v>80495.793314790819</v>
      </c>
      <c r="AJ7" s="6">
        <f t="shared" si="1"/>
        <v>80495.793314790819</v>
      </c>
      <c r="AK7" s="6">
        <f t="shared" si="1"/>
        <v>80495.793314790819</v>
      </c>
      <c r="AL7" s="6">
        <f t="shared" si="1"/>
        <v>80495.793314790819</v>
      </c>
      <c r="AM7" s="6">
        <f t="shared" si="1"/>
        <v>80495.793314790819</v>
      </c>
      <c r="AN7" s="6">
        <f t="shared" si="1"/>
        <v>80495.793314790819</v>
      </c>
      <c r="AO7" s="6">
        <f t="shared" si="1"/>
        <v>80495.793314790819</v>
      </c>
      <c r="AP7" s="6">
        <f t="shared" si="1"/>
        <v>80495.793314790819</v>
      </c>
      <c r="AQ7" s="6">
        <f t="shared" si="1"/>
        <v>80495.793314790819</v>
      </c>
      <c r="AR7" s="6">
        <f t="shared" si="1"/>
        <v>80495.793314790819</v>
      </c>
      <c r="AS7" s="6">
        <f t="shared" si="1"/>
        <v>80495.793314790819</v>
      </c>
      <c r="AT7" s="6">
        <f t="shared" si="1"/>
        <v>80495.793314790819</v>
      </c>
      <c r="AU7" s="6">
        <f t="shared" si="1"/>
        <v>80495.793314790819</v>
      </c>
      <c r="AV7" s="6">
        <f t="shared" si="1"/>
        <v>80495.793314790819</v>
      </c>
      <c r="AW7" s="6">
        <f t="shared" si="1"/>
        <v>80495.793314790819</v>
      </c>
      <c r="AX7" s="6">
        <f t="shared" si="1"/>
        <v>80495.793314790819</v>
      </c>
      <c r="AY7" s="6">
        <f t="shared" si="1"/>
        <v>80495.793314790819</v>
      </c>
      <c r="AZ7" s="6">
        <f t="shared" si="1"/>
        <v>80495.793314790819</v>
      </c>
    </row>
    <row r="8" spans="1:52">
      <c r="A8" s="146" t="s">
        <v>27</v>
      </c>
      <c r="C8" s="6">
        <f>C7/2</f>
        <v>37.260506329113923</v>
      </c>
      <c r="D8" s="6">
        <f>(C7+D7)/2</f>
        <v>406.21976139240502</v>
      </c>
      <c r="E8" s="6">
        <f>(D7+E7)/2</f>
        <v>1846.5352756329114</v>
      </c>
      <c r="F8" s="6">
        <f t="shared" ref="F8:AF8" si="2">(E7+F7)/2</f>
        <v>5536.4882705696209</v>
      </c>
      <c r="G8" s="6">
        <f t="shared" si="2"/>
        <v>12111.478208623417</v>
      </c>
      <c r="H8" s="6">
        <f t="shared" si="2"/>
        <v>21374.676803124999</v>
      </c>
      <c r="I8" s="6">
        <f t="shared" si="2"/>
        <v>32249.961787143988</v>
      </c>
      <c r="J8" s="6">
        <f t="shared" si="2"/>
        <v>43001.675746439876</v>
      </c>
      <c r="K8" s="6">
        <f t="shared" si="2"/>
        <v>52635.847841787981</v>
      </c>
      <c r="L8" s="6">
        <f t="shared" si="2"/>
        <v>60301.282575767407</v>
      </c>
      <c r="M8" s="6">
        <f t="shared" si="2"/>
        <v>65748.070760680377</v>
      </c>
      <c r="N8" s="6">
        <f t="shared" si="2"/>
        <v>69455.561222903489</v>
      </c>
      <c r="O8" s="6">
        <f t="shared" si="2"/>
        <v>71565.582468417793</v>
      </c>
      <c r="P8" s="6">
        <f t="shared" si="2"/>
        <v>73046.392700649172</v>
      </c>
      <c r="Q8" s="6">
        <f t="shared" si="2"/>
        <v>74442.672289356356</v>
      </c>
      <c r="R8" s="6">
        <f t="shared" si="2"/>
        <v>75497.802732987911</v>
      </c>
      <c r="S8" s="6">
        <f t="shared" si="2"/>
        <v>76585.558576138515</v>
      </c>
      <c r="T8" s="6">
        <f t="shared" si="2"/>
        <v>77482.45000209265</v>
      </c>
      <c r="U8" s="6">
        <f t="shared" si="2"/>
        <v>78321.37460328493</v>
      </c>
      <c r="V8" s="6">
        <f t="shared" si="2"/>
        <v>79082.218618132552</v>
      </c>
      <c r="W8" s="6">
        <f t="shared" si="2"/>
        <v>79653.439492344478</v>
      </c>
      <c r="X8" s="6">
        <f t="shared" si="2"/>
        <v>80260.910033075226</v>
      </c>
      <c r="Y8" s="6">
        <f t="shared" si="2"/>
        <v>80495.793314790819</v>
      </c>
      <c r="Z8" s="6">
        <f t="shared" si="2"/>
        <v>80495.793314790819</v>
      </c>
      <c r="AA8" s="6">
        <f t="shared" si="2"/>
        <v>80495.793314790819</v>
      </c>
      <c r="AB8" s="6">
        <f t="shared" si="2"/>
        <v>80495.793314790819</v>
      </c>
      <c r="AC8" s="6">
        <f t="shared" si="2"/>
        <v>80495.793314790819</v>
      </c>
      <c r="AD8" s="6">
        <f t="shared" si="2"/>
        <v>80495.793314790819</v>
      </c>
      <c r="AE8" s="6">
        <f t="shared" si="2"/>
        <v>80495.793314790819</v>
      </c>
      <c r="AF8" s="6">
        <f t="shared" si="2"/>
        <v>80495.793314790819</v>
      </c>
      <c r="AG8" s="6">
        <f t="shared" ref="AG8" si="3">(AF7+AG7)/2</f>
        <v>80495.793314790819</v>
      </c>
      <c r="AH8" s="6">
        <f t="shared" ref="AH8" si="4">(AG7+AH7)/2</f>
        <v>80495.793314790819</v>
      </c>
      <c r="AI8" s="6">
        <f t="shared" ref="AI8" si="5">(AH7+AI7)/2</f>
        <v>80495.793314790819</v>
      </c>
      <c r="AJ8" s="6">
        <f t="shared" ref="AJ8" si="6">(AI7+AJ7)/2</f>
        <v>80495.793314790819</v>
      </c>
      <c r="AK8" s="6">
        <f t="shared" ref="AK8" si="7">(AJ7+AK7)/2</f>
        <v>80495.793314790819</v>
      </c>
      <c r="AL8" s="6">
        <f t="shared" ref="AL8" si="8">(AK7+AL7)/2</f>
        <v>80495.793314790819</v>
      </c>
      <c r="AM8" s="6">
        <f t="shared" ref="AM8" si="9">(AL7+AM7)/2</f>
        <v>80495.793314790819</v>
      </c>
      <c r="AN8" s="6">
        <f t="shared" ref="AN8" si="10">(AM7+AN7)/2</f>
        <v>80495.793314790819</v>
      </c>
      <c r="AO8" s="6">
        <f t="shared" ref="AO8" si="11">(AN7+AO7)/2</f>
        <v>80495.793314790819</v>
      </c>
      <c r="AP8" s="6">
        <f t="shared" ref="AP8" si="12">(AO7+AP7)/2</f>
        <v>80495.793314790819</v>
      </c>
      <c r="AQ8" s="6">
        <f t="shared" ref="AQ8" si="13">(AP7+AQ7)/2</f>
        <v>80495.793314790819</v>
      </c>
      <c r="AR8" s="6">
        <f t="shared" ref="AR8" si="14">(AQ7+AR7)/2</f>
        <v>80495.793314790819</v>
      </c>
      <c r="AS8" s="6">
        <f t="shared" ref="AS8" si="15">(AR7+AS7)/2</f>
        <v>80495.793314790819</v>
      </c>
      <c r="AT8" s="6">
        <f t="shared" ref="AT8" si="16">(AS7+AT7)/2</f>
        <v>80495.793314790819</v>
      </c>
      <c r="AU8" s="6">
        <f t="shared" ref="AU8" si="17">(AT7+AU7)/2</f>
        <v>80495.793314790819</v>
      </c>
      <c r="AV8" s="6">
        <f t="shared" ref="AV8" si="18">(AU7+AV7)/2</f>
        <v>80495.793314790819</v>
      </c>
      <c r="AW8" s="6">
        <f t="shared" ref="AW8" si="19">(AV7+AW7)/2</f>
        <v>80495.793314790819</v>
      </c>
      <c r="AX8" s="6">
        <f t="shared" ref="AX8" si="20">(AW7+AX7)/2</f>
        <v>80495.793314790819</v>
      </c>
      <c r="AY8" s="6">
        <f t="shared" ref="AY8" si="21">(AX7+AY7)/2</f>
        <v>80495.793314790819</v>
      </c>
      <c r="AZ8" s="6">
        <f t="shared" ref="AZ8" si="22">(AY7+AZ7)/2</f>
        <v>80495.793314790819</v>
      </c>
    </row>
    <row r="9" spans="1:52">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row>
    <row r="10" spans="1:52">
      <c r="A10" s="146" t="s">
        <v>55</v>
      </c>
      <c r="C10" s="1">
        <f>SUM(Hypothèses!$D$31:D31)</f>
        <v>0.35000000000000009</v>
      </c>
      <c r="D10" s="1">
        <f>SUM(Hypothèses!$D$31:E31)</f>
        <v>0.35000000000000009</v>
      </c>
      <c r="E10" s="1">
        <f>SUM(Hypothèses!$D$31:F31)</f>
        <v>0.40000000000000008</v>
      </c>
      <c r="F10" s="1">
        <f>SUM(Hypothèses!$D$31:G31)</f>
        <v>0.45000000000000007</v>
      </c>
      <c r="G10" s="1">
        <f>SUM(Hypothèses!$D$31:H31)</f>
        <v>0.45000000000000007</v>
      </c>
      <c r="H10" s="1">
        <f>SUM(Hypothèses!$D$31:I31)</f>
        <v>0.55000000000000004</v>
      </c>
      <c r="I10" s="1">
        <f>SUM(Hypothèses!$D$31:J31)</f>
        <v>0.60000000000000009</v>
      </c>
      <c r="J10" s="1">
        <f>SUM(Hypothèses!$D$31:K31)</f>
        <v>0.65000000000000013</v>
      </c>
      <c r="K10" s="1">
        <f>SUM(Hypothèses!$D$31:L31)</f>
        <v>0.75000000000000011</v>
      </c>
      <c r="L10" s="1">
        <f>SUM(Hypothèses!$D$31:M31)</f>
        <v>0.80000000000000016</v>
      </c>
      <c r="M10" s="1">
        <f>SUM(Hypothèses!$D$31:N31)</f>
        <v>0.8500000000000002</v>
      </c>
      <c r="N10" s="1">
        <f>SUM(Hypothèses!$D$31:O31)</f>
        <v>0.8500000000000002</v>
      </c>
      <c r="O10" s="1">
        <f>SUM(Hypothèses!$D$31:P31)</f>
        <v>0.8500000000000002</v>
      </c>
      <c r="P10" s="1">
        <f>SUM(Hypothèses!$D$31:Q31)</f>
        <v>0.90000000000000024</v>
      </c>
      <c r="Q10" s="1">
        <f>SUM(Hypothèses!$D$31:R31)</f>
        <v>0.90000000000000024</v>
      </c>
      <c r="R10" s="1">
        <f>SUM(Hypothèses!$D$31:S31)</f>
        <v>0.90000000000000024</v>
      </c>
      <c r="S10" s="1">
        <f>SUM(Hypothèses!$D$31:T31)</f>
        <v>0.90000000000000024</v>
      </c>
      <c r="T10" s="1">
        <f>SUM(Hypothèses!$D$31:U31)</f>
        <v>0.90000000000000024</v>
      </c>
      <c r="U10" s="1">
        <f>SUM(Hypothèses!$D$31:V31)</f>
        <v>0.90000000000000024</v>
      </c>
      <c r="V10" s="1">
        <f>SUM(Hypothèses!$D$31:W31)</f>
        <v>0.90000000000000024</v>
      </c>
      <c r="W10" s="1">
        <f>SUM(Hypothèses!$D$31:X31)</f>
        <v>0.90000000000000024</v>
      </c>
      <c r="X10" s="1">
        <f>SUM(Hypothèses!$D$31:Y31)</f>
        <v>0.90000000000000024</v>
      </c>
      <c r="Y10" s="1">
        <f>SUM(Hypothèses!$D$31:Z31)</f>
        <v>0.90000000000000024</v>
      </c>
      <c r="Z10" s="1">
        <f>SUM(Hypothèses!$D$31:AA31)</f>
        <v>0.90000000000000024</v>
      </c>
      <c r="AA10" s="1">
        <f>SUM(Hypothèses!$D$31:AB31)</f>
        <v>0.90000000000000024</v>
      </c>
      <c r="AB10" s="1">
        <f>SUM(Hypothèses!$D$31:AC31)</f>
        <v>0.90000000000000024</v>
      </c>
      <c r="AC10" s="1">
        <f>SUM(Hypothèses!$D$31:AD31)</f>
        <v>0.90000000000000024</v>
      </c>
      <c r="AD10" s="1">
        <f>SUM(Hypothèses!$D$31:AE31)</f>
        <v>0.90000000000000024</v>
      </c>
      <c r="AE10" s="1">
        <f>SUM(Hypothèses!$D$31:AF31)</f>
        <v>0.90000000000000024</v>
      </c>
      <c r="AF10" s="1">
        <f>SUM(Hypothèses!$D$31:AG31)</f>
        <v>0.90000000000000024</v>
      </c>
      <c r="AG10" s="1">
        <f>SUM(Hypothèses!$D$31:AH31)</f>
        <v>0.90000000000000024</v>
      </c>
      <c r="AH10" s="1">
        <f>SUM(Hypothèses!$D$31:AI31)</f>
        <v>0.90000000000000024</v>
      </c>
      <c r="AI10" s="1">
        <f>SUM(Hypothèses!$D$31:AJ31)</f>
        <v>0.90000000000000024</v>
      </c>
      <c r="AJ10" s="1">
        <f>SUM(Hypothèses!$D$31:AK31)</f>
        <v>0.90000000000000024</v>
      </c>
      <c r="AK10" s="1">
        <f>SUM(Hypothèses!$D$31:AL31)</f>
        <v>0.90000000000000024</v>
      </c>
      <c r="AL10" s="1">
        <f>SUM(Hypothèses!$D$31:AM31)</f>
        <v>0.90000000000000024</v>
      </c>
      <c r="AM10" s="1">
        <f>SUM(Hypothèses!$D$31:AN31)</f>
        <v>0.90000000000000024</v>
      </c>
      <c r="AN10" s="1">
        <f>SUM(Hypothèses!$D$31:AO31)</f>
        <v>0.90000000000000024</v>
      </c>
      <c r="AO10" s="1">
        <f>SUM(Hypothèses!$D$31:AP31)</f>
        <v>0.90000000000000024</v>
      </c>
      <c r="AP10" s="1">
        <f>SUM(Hypothèses!$D$31:AQ31)</f>
        <v>0.90000000000000024</v>
      </c>
      <c r="AQ10" s="1">
        <f>SUM(Hypothèses!$D$31:AR31)</f>
        <v>0.90000000000000024</v>
      </c>
      <c r="AR10" s="1">
        <f>SUM(Hypothèses!$D$31:AS31)</f>
        <v>0.90000000000000024</v>
      </c>
      <c r="AS10" s="1">
        <f>SUM(Hypothèses!$D$31:AT31)</f>
        <v>0.90000000000000024</v>
      </c>
      <c r="AT10" s="1">
        <f>SUM(Hypothèses!$D$31:AU31)</f>
        <v>0.90000000000000024</v>
      </c>
      <c r="AU10" s="1">
        <f>SUM(Hypothèses!$D$31:AV31)</f>
        <v>0.90000000000000024</v>
      </c>
      <c r="AV10" s="1">
        <f>SUM(Hypothèses!$D$31:AW31)</f>
        <v>0.90000000000000024</v>
      </c>
      <c r="AW10" s="1">
        <f>SUM(Hypothèses!$D$31:AX31)</f>
        <v>0.90000000000000024</v>
      </c>
      <c r="AX10" s="1">
        <f>SUM(Hypothèses!$D$31:AY31)</f>
        <v>0.90000000000000024</v>
      </c>
      <c r="AY10" s="1">
        <f>SUM(Hypothèses!$D$31:AZ31)</f>
        <v>0.90000000000000024</v>
      </c>
      <c r="AZ10" s="1">
        <f>SUM(Hypothèses!$D$31:BA31)</f>
        <v>0.90000000000000024</v>
      </c>
    </row>
    <row r="11" spans="1:52">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row>
    <row r="12" spans="1:52" s="73" customFormat="1">
      <c r="A12" s="3" t="s">
        <v>22</v>
      </c>
      <c r="B12" s="173"/>
      <c r="C12" s="74">
        <f>IF((C6*C10*Hypothèses!$C$47)&gt;C8,0,C8-(C6*C10*Hypothèses!$C$47))</f>
        <v>0</v>
      </c>
      <c r="D12" s="74">
        <f>IF((D6*D10*Hypothèses!$C$47)&gt;D8,0,D8-(D6*D10*Hypothèses!$C$47))</f>
        <v>0</v>
      </c>
      <c r="E12" s="74">
        <f>IF((E6*E10*Hypothèses!$C$47)&gt;E8,0,E8-(E6*E10*Hypothèses!$C$47))</f>
        <v>0</v>
      </c>
      <c r="F12" s="74">
        <f>IF((F6*F10*Hypothèses!$C$47)&gt;F8,0,F8-(F6*F10*Hypothèses!$C$47))</f>
        <v>0</v>
      </c>
      <c r="G12" s="74">
        <f>IF((G6*G10*Hypothèses!$C$47)&gt;G8,0,G8-(G6*G10*Hypothèses!$C$47))</f>
        <v>0</v>
      </c>
      <c r="H12" s="74">
        <f>IF((H6*H10*Hypothèses!$C$47)&gt;H8,0,H8-(H6*H10*Hypothèses!$C$47))</f>
        <v>0</v>
      </c>
      <c r="I12" s="74">
        <f>IF((I6*I10*Hypothèses!$C$47)&gt;I8,0,I8-(I6*I10*Hypothèses!$C$47))</f>
        <v>0</v>
      </c>
      <c r="J12" s="74">
        <f>IF((J6*J10*Hypothèses!$C$47)&gt;J8,0,J8-(J6*J10*Hypothèses!$C$47))</f>
        <v>0</v>
      </c>
      <c r="K12" s="74">
        <f>IF((K6*K10*Hypothèses!$C$47)&gt;K8,0,K8-(K6*K10*Hypothèses!$C$47))</f>
        <v>0</v>
      </c>
      <c r="L12" s="74">
        <f>IF((L6*L10*Hypothèses!$C$47)&gt;L8,0,L8-(L6*L10*Hypothèses!$C$47))</f>
        <v>0</v>
      </c>
      <c r="M12" s="74">
        <f>IF((M6*M10*Hypothèses!$C$47)&gt;M8,0,M8-(M6*M10*Hypothèses!$C$47))</f>
        <v>0</v>
      </c>
      <c r="N12" s="74">
        <f>IF((N6*N10*Hypothèses!$C$47)&gt;N8,0,N8-(N6*N10*Hypothèses!$C$47))</f>
        <v>0</v>
      </c>
      <c r="O12" s="74">
        <f>IF((O6*O10*Hypothèses!$C$47)&gt;O8,0,O8-(O6*O10*Hypothèses!$C$47))</f>
        <v>0</v>
      </c>
      <c r="P12" s="74">
        <f>IF((P6*P10*Hypothèses!$C$47)&gt;P8,0,P8-(P6*P10*Hypothèses!$C$47))</f>
        <v>0</v>
      </c>
      <c r="Q12" s="74">
        <f>IF((Q6*Q10*Hypothèses!$C$47)&gt;Q8,0,Q8-(Q6*Q10*Hypothèses!$C$47))</f>
        <v>0</v>
      </c>
      <c r="R12" s="74">
        <f>IF((R6*R10*Hypothèses!$C$47)&gt;R8,0,R8-(R6*R10*Hypothèses!$C$47))</f>
        <v>0</v>
      </c>
      <c r="S12" s="74">
        <f>IF((S6*S10*Hypothèses!$C$47)&gt;S8,0,S8-(S6*S10*Hypothèses!$C$47))</f>
        <v>0</v>
      </c>
      <c r="T12" s="74">
        <f>IF((T6*T10*Hypothèses!$C$47)&gt;T8,0,T8-(T6*T10*Hypothèses!$C$47))</f>
        <v>0</v>
      </c>
      <c r="U12" s="74">
        <f>IF((U6*U10*Hypothèses!$C$47)&gt;U8,0,U8-(U6*U10*Hypothèses!$C$47))</f>
        <v>0</v>
      </c>
      <c r="V12" s="74">
        <f>IF((V6*V10*Hypothèses!$C$47)&gt;V8,0,V8-(V6*V10*Hypothèses!$C$47))</f>
        <v>0</v>
      </c>
      <c r="W12" s="74">
        <f>IF((W6*W10*Hypothèses!$C$47)&gt;W8,0,W8-(W6*W10*Hypothèses!$C$47))</f>
        <v>0</v>
      </c>
      <c r="X12" s="74">
        <f>IF((X6*X10*Hypothèses!$C$47)&gt;X8,0,X8-(X6*X10*Hypothèses!$C$47))</f>
        <v>0</v>
      </c>
      <c r="Y12" s="74">
        <f>IF((Y6*Y10*Hypothèses!$C$47)&gt;Y8,0,Y8-(Y6*Y10*Hypothèses!$C$47))</f>
        <v>0</v>
      </c>
      <c r="Z12" s="74">
        <f>IF((Z6*Z10*Hypothèses!$C$47)&gt;Z8,0,Z8-(Z6*Z10*Hypothèses!$C$47))</f>
        <v>0</v>
      </c>
      <c r="AA12" s="74">
        <f>IF((AA6*AA10*Hypothèses!$C$47)&gt;AA8,0,AA8-(AA6*AA10*Hypothèses!$C$47))</f>
        <v>0</v>
      </c>
      <c r="AB12" s="74">
        <f>IF((AB6*AB10*Hypothèses!$C$47)&gt;AB8,0,AB8-(AB6*AB10*Hypothèses!$C$47))</f>
        <v>0</v>
      </c>
      <c r="AC12" s="74">
        <f>IF((AC6*AC10*Hypothèses!$C$47)&gt;AC8,0,AC8-(AC6*AC10*Hypothèses!$C$47))</f>
        <v>0</v>
      </c>
      <c r="AD12" s="74">
        <f>IF((AD6*AD10*Hypothèses!$C$47)&gt;AD8,0,AD8-(AD6*AD10*Hypothèses!$C$47))</f>
        <v>0</v>
      </c>
      <c r="AE12" s="74">
        <f>IF((AE6*AE10*Hypothèses!$C$47)&gt;AE8,0,AE8-(AE6*AE10*Hypothèses!$C$47))</f>
        <v>0</v>
      </c>
      <c r="AF12" s="74">
        <f>IF((AF6*AF10*Hypothèses!$C$47)&gt;AF8,0,AF8-(AF6*AF10*Hypothèses!$C$47))</f>
        <v>0</v>
      </c>
      <c r="AG12" s="74">
        <f>IF((AG6*AG10*Hypothèses!$C$47)&gt;AG8,0,AG8-(AG6*AG10*Hypothèses!$C$47))</f>
        <v>0</v>
      </c>
      <c r="AH12" s="74">
        <f>IF((AH6*AH10*Hypothèses!$C$47)&gt;AH8,0,AH8-(AH6*AH10*Hypothèses!$C$47))</f>
        <v>0</v>
      </c>
      <c r="AI12" s="74">
        <f>IF((AI6*AI10*Hypothèses!$C$47)&gt;AI8,0,AI8-(AI6*AI10*Hypothèses!$C$47))</f>
        <v>0</v>
      </c>
      <c r="AJ12" s="74">
        <f>IF((AJ6*AJ10*Hypothèses!$C$47)&gt;AJ8,0,AJ8-(AJ6*AJ10*Hypothèses!$C$47))</f>
        <v>0</v>
      </c>
      <c r="AK12" s="74">
        <f>IF((AK6*AK10*Hypothèses!$C$47)&gt;AK8,0,AK8-(AK6*AK10*Hypothèses!$C$47))</f>
        <v>0</v>
      </c>
      <c r="AL12" s="74">
        <f>IF((AL6*AL10*Hypothèses!$C$47)&gt;AL8,0,AL8-(AL6*AL10*Hypothèses!$C$47))</f>
        <v>0</v>
      </c>
      <c r="AM12" s="74">
        <f>IF((AM6*AM10*Hypothèses!$C$47)&gt;AM8,0,AM8-(AM6*AM10*Hypothèses!$C$47))</f>
        <v>0</v>
      </c>
      <c r="AN12" s="74">
        <f>IF((AN6*AN10*Hypothèses!$C$47)&gt;AN8,0,AN8-(AN6*AN10*Hypothèses!$C$47))</f>
        <v>0</v>
      </c>
      <c r="AO12" s="74">
        <f>IF((AO6*AO10*Hypothèses!$C$47)&gt;AO8,0,AO8-(AO6*AO10*Hypothèses!$C$47))</f>
        <v>0</v>
      </c>
      <c r="AP12" s="74">
        <f>IF((AP6*AP10*Hypothèses!$C$47)&gt;AP8,0,AP8-(AP6*AP10*Hypothèses!$C$47))</f>
        <v>0</v>
      </c>
      <c r="AQ12" s="74">
        <f>IF((AQ6*AQ10*Hypothèses!$C$47)&gt;AQ8,0,AQ8-(AQ6*AQ10*Hypothèses!$C$47))</f>
        <v>0</v>
      </c>
      <c r="AR12" s="74">
        <f>IF((AR6*AR10*Hypothèses!$C$47)&gt;AR8,0,AR8-(AR6*AR10*Hypothèses!$C$47))</f>
        <v>0</v>
      </c>
      <c r="AS12" s="74">
        <f>IF((AS6*AS10*Hypothèses!$C$47)&gt;AS8,0,AS8-(AS6*AS10*Hypothèses!$C$47))</f>
        <v>0</v>
      </c>
      <c r="AT12" s="74">
        <f>IF((AT6*AT10*Hypothèses!$C$47)&gt;AT8,0,AT8-(AT6*AT10*Hypothèses!$C$47))</f>
        <v>0</v>
      </c>
      <c r="AU12" s="74">
        <f>IF((AU6*AU10*Hypothèses!$C$47)&gt;AU8,0,AU8-(AU6*AU10*Hypothèses!$C$47))</f>
        <v>0</v>
      </c>
      <c r="AV12" s="74">
        <f>IF((AV6*AV10*Hypothèses!$C$47)&gt;AV8,0,AV8-(AV6*AV10*Hypothèses!$C$47))</f>
        <v>0</v>
      </c>
      <c r="AW12" s="74">
        <f>IF((AW6*AW10*Hypothèses!$C$47)&gt;AW8,0,AW8-(AW6*AW10*Hypothèses!$C$47))</f>
        <v>0</v>
      </c>
      <c r="AX12" s="74">
        <f>IF((AX6*AX10*Hypothèses!$C$47)&gt;AX8,0,AX8-(AX6*AX10*Hypothèses!$C$47))</f>
        <v>0</v>
      </c>
      <c r="AY12" s="74">
        <f>IF((AY6*AY10*Hypothèses!$C$47)&gt;AY8,0,AY8-(AY6*AY10*Hypothèses!$C$47))</f>
        <v>0</v>
      </c>
      <c r="AZ12" s="74">
        <f>IF((AZ6*AZ10*Hypothèses!$C$47)&gt;AZ8,0,AZ8-(AZ6*AZ10*Hypothèses!$C$47))</f>
        <v>0</v>
      </c>
    </row>
    <row r="13" spans="1:52" s="73" customFormat="1">
      <c r="A13" s="3" t="s">
        <v>128</v>
      </c>
      <c r="B13" s="173"/>
      <c r="C13" s="74">
        <f>C8-C12</f>
        <v>37.260506329113923</v>
      </c>
      <c r="D13" s="74">
        <f t="shared" ref="D13:AY13" si="23">D8-D12</f>
        <v>406.21976139240502</v>
      </c>
      <c r="E13" s="74">
        <f t="shared" si="23"/>
        <v>1846.5352756329114</v>
      </c>
      <c r="F13" s="74">
        <f t="shared" si="23"/>
        <v>5536.4882705696209</v>
      </c>
      <c r="G13" s="74">
        <f t="shared" si="23"/>
        <v>12111.478208623417</v>
      </c>
      <c r="H13" s="74">
        <f t="shared" si="23"/>
        <v>21374.676803124999</v>
      </c>
      <c r="I13" s="74">
        <f t="shared" si="23"/>
        <v>32249.961787143988</v>
      </c>
      <c r="J13" s="74">
        <f t="shared" si="23"/>
        <v>43001.675746439876</v>
      </c>
      <c r="K13" s="74">
        <f t="shared" si="23"/>
        <v>52635.847841787981</v>
      </c>
      <c r="L13" s="74">
        <f t="shared" si="23"/>
        <v>60301.282575767407</v>
      </c>
      <c r="M13" s="74">
        <f t="shared" si="23"/>
        <v>65748.070760680377</v>
      </c>
      <c r="N13" s="74">
        <f t="shared" si="23"/>
        <v>69455.561222903489</v>
      </c>
      <c r="O13" s="74">
        <f t="shared" si="23"/>
        <v>71565.582468417793</v>
      </c>
      <c r="P13" s="74">
        <f t="shared" si="23"/>
        <v>73046.392700649172</v>
      </c>
      <c r="Q13" s="74">
        <f t="shared" si="23"/>
        <v>74442.672289356356</v>
      </c>
      <c r="R13" s="74">
        <f t="shared" si="23"/>
        <v>75497.802732987911</v>
      </c>
      <c r="S13" s="74">
        <f t="shared" si="23"/>
        <v>76585.558576138515</v>
      </c>
      <c r="T13" s="74">
        <f t="shared" si="23"/>
        <v>77482.45000209265</v>
      </c>
      <c r="U13" s="74">
        <f t="shared" si="23"/>
        <v>78321.37460328493</v>
      </c>
      <c r="V13" s="74">
        <f t="shared" si="23"/>
        <v>79082.218618132552</v>
      </c>
      <c r="W13" s="74">
        <f t="shared" si="23"/>
        <v>79653.439492344478</v>
      </c>
      <c r="X13" s="74">
        <f t="shared" si="23"/>
        <v>80260.910033075226</v>
      </c>
      <c r="Y13" s="74">
        <f t="shared" si="23"/>
        <v>80495.793314790819</v>
      </c>
      <c r="Z13" s="74">
        <f t="shared" si="23"/>
        <v>80495.793314790819</v>
      </c>
      <c r="AA13" s="74">
        <f t="shared" si="23"/>
        <v>80495.793314790819</v>
      </c>
      <c r="AB13" s="74">
        <f t="shared" si="23"/>
        <v>80495.793314790819</v>
      </c>
      <c r="AC13" s="74">
        <f t="shared" si="23"/>
        <v>80495.793314790819</v>
      </c>
      <c r="AD13" s="74">
        <f t="shared" si="23"/>
        <v>80495.793314790819</v>
      </c>
      <c r="AE13" s="74">
        <f t="shared" si="23"/>
        <v>80495.793314790819</v>
      </c>
      <c r="AF13" s="74">
        <f t="shared" si="23"/>
        <v>80495.793314790819</v>
      </c>
      <c r="AG13" s="74">
        <f t="shared" si="23"/>
        <v>80495.793314790819</v>
      </c>
      <c r="AH13" s="74">
        <f t="shared" si="23"/>
        <v>80495.793314790819</v>
      </c>
      <c r="AI13" s="74">
        <f t="shared" si="23"/>
        <v>80495.793314790819</v>
      </c>
      <c r="AJ13" s="74">
        <f t="shared" si="23"/>
        <v>80495.793314790819</v>
      </c>
      <c r="AK13" s="74">
        <f t="shared" si="23"/>
        <v>80495.793314790819</v>
      </c>
      <c r="AL13" s="74">
        <f t="shared" si="23"/>
        <v>80495.793314790819</v>
      </c>
      <c r="AM13" s="74">
        <f t="shared" si="23"/>
        <v>80495.793314790819</v>
      </c>
      <c r="AN13" s="74">
        <f t="shared" si="23"/>
        <v>80495.793314790819</v>
      </c>
      <c r="AO13" s="74">
        <f t="shared" si="23"/>
        <v>80495.793314790819</v>
      </c>
      <c r="AP13" s="74">
        <f t="shared" si="23"/>
        <v>80495.793314790819</v>
      </c>
      <c r="AQ13" s="74">
        <f t="shared" si="23"/>
        <v>80495.793314790819</v>
      </c>
      <c r="AR13" s="74">
        <f t="shared" si="23"/>
        <v>80495.793314790819</v>
      </c>
      <c r="AS13" s="74">
        <f t="shared" si="23"/>
        <v>80495.793314790819</v>
      </c>
      <c r="AT13" s="74">
        <f t="shared" si="23"/>
        <v>80495.793314790819</v>
      </c>
      <c r="AU13" s="74">
        <f t="shared" si="23"/>
        <v>80495.793314790819</v>
      </c>
      <c r="AV13" s="74">
        <f t="shared" si="23"/>
        <v>80495.793314790819</v>
      </c>
      <c r="AW13" s="74">
        <f t="shared" si="23"/>
        <v>80495.793314790819</v>
      </c>
      <c r="AX13" s="74">
        <f t="shared" si="23"/>
        <v>80495.793314790819</v>
      </c>
      <c r="AY13" s="74">
        <f t="shared" si="23"/>
        <v>80495.793314790819</v>
      </c>
      <c r="AZ13" s="74">
        <f>AZ8-AZ12</f>
        <v>80495.793314790819</v>
      </c>
    </row>
    <row r="15" spans="1:52" s="5" customFormat="1">
      <c r="A15" s="14" t="s">
        <v>63</v>
      </c>
      <c r="B15" s="163"/>
      <c r="C15" s="86">
        <f ca="1">C13*'Calcul de la réserve'!$C$15*$C$3*12</f>
        <v>953.00455896912683</v>
      </c>
      <c r="D15" s="86">
        <f ca="1">D13*'Calcul de la réserve'!$C$15*$C$3*12</f>
        <v>10389.802036796933</v>
      </c>
      <c r="E15" s="86">
        <f ca="1">E13*'Calcul de la réserve'!$C$15*$C$3*12</f>
        <v>47228.46545433205</v>
      </c>
      <c r="F15" s="86">
        <f ca="1">F13*'Calcul de la réserve'!$C$15*$C$3*12</f>
        <v>141605.65924487312</v>
      </c>
      <c r="G15" s="86">
        <f ca="1">G13*'Calcul de la réserve'!$C$15*$C$3*12</f>
        <v>309772.86907275987</v>
      </c>
      <c r="H15" s="86">
        <f ca="1">H13*'Calcul de la réserve'!$C$15*$C$3*12</f>
        <v>546695.85700056097</v>
      </c>
      <c r="I15" s="86">
        <f ca="1">I13*'Calcul de la réserve'!$C$15*$C$3*12</f>
        <v>824850.85785626317</v>
      </c>
      <c r="J15" s="86">
        <f ca="1">J13*'Calcul de la réserve'!$C$15*$C$3*12</f>
        <v>1099845.3071918809</v>
      </c>
      <c r="K15" s="86">
        <f ca="1">K13*'Calcul de la réserve'!$C$15*$C$3*12</f>
        <v>1346256.6105612582</v>
      </c>
      <c r="L15" s="86">
        <f ca="1">L13*'Calcul de la réserve'!$C$15*$C$3*12</f>
        <v>1542313.9100364048</v>
      </c>
      <c r="M15" s="86">
        <f ca="1">M13*'Calcul de la réserve'!$C$15*$C$3*12</f>
        <v>1681625.3280324973</v>
      </c>
      <c r="N15" s="86">
        <f ca="1">N13*'Calcul de la réserve'!$C$15*$C$3*12</f>
        <v>1776451.0741354814</v>
      </c>
      <c r="O15" s="86">
        <f ca="1">O13*'Calcul de la réserve'!$C$15*$C$3*12</f>
        <v>1830418.6678320174</v>
      </c>
      <c r="P15" s="86">
        <f ca="1">P13*'Calcul de la réserve'!$C$15*$C$3*12</f>
        <v>1868293.0565968843</v>
      </c>
      <c r="Q15" s="86">
        <f ca="1">Q13*'Calcul de la réserve'!$C$15*$C$3*12</f>
        <v>1904005.421906149</v>
      </c>
      <c r="R15" s="86">
        <f ca="1">R13*'Calcul de la réserve'!$C$15*$C$3*12</f>
        <v>1930992.2833890887</v>
      </c>
      <c r="S15" s="86">
        <f ca="1">S13*'Calcul de la réserve'!$C$15*$C$3*12</f>
        <v>1958813.5982260755</v>
      </c>
      <c r="T15" s="86">
        <f ca="1">T13*'Calcul de la réserve'!$C$15*$C$3*12</f>
        <v>1981753.2118288768</v>
      </c>
      <c r="U15" s="86">
        <f ca="1">U13*'Calcul de la réserve'!$C$15*$C$3*12</f>
        <v>2003210.2194848063</v>
      </c>
      <c r="V15" s="86">
        <f ca="1">V13*'Calcul de la réserve'!$C$15*$C$3*12</f>
        <v>2022670.1755146473</v>
      </c>
      <c r="W15" s="86">
        <f ca="1">W13*'Calcul de la réserve'!$C$15*$C$3*12</f>
        <v>2037280.1781939971</v>
      </c>
      <c r="X15" s="86">
        <f ca="1">X13*'Calcul de la réserve'!$C$15*$C$3*12</f>
        <v>2052817.3313835526</v>
      </c>
      <c r="Y15" s="86">
        <f ca="1">Y13*'Calcul de la réserve'!$C$15*$C$3*12</f>
        <v>2058824.8943598422</v>
      </c>
      <c r="Z15" s="86">
        <f ca="1">Z13*'Calcul de la réserve'!$C$15*$C$3*12</f>
        <v>2058824.8943598422</v>
      </c>
      <c r="AA15" s="86">
        <f ca="1">AA13*'Calcul de la réserve'!$C$15*$C$3*12</f>
        <v>2058824.8943598422</v>
      </c>
      <c r="AB15" s="86">
        <f ca="1">AB13*'Calcul de la réserve'!$C$15*$C$3*12</f>
        <v>2058824.8943598422</v>
      </c>
      <c r="AC15" s="86">
        <f ca="1">AC13*'Calcul de la réserve'!$C$15*$C$3*12</f>
        <v>2058824.8943598422</v>
      </c>
      <c r="AD15" s="86">
        <f ca="1">AD13*'Calcul de la réserve'!$C$15*$C$3*12</f>
        <v>2058824.8943598422</v>
      </c>
      <c r="AE15" s="86">
        <f ca="1">AE13*'Calcul de la réserve'!$C$15*$C$3*12</f>
        <v>2058824.8943598422</v>
      </c>
      <c r="AF15" s="86">
        <f ca="1">AF13*'Calcul de la réserve'!$C$15*$C$3*12</f>
        <v>2058824.8943598422</v>
      </c>
      <c r="AG15" s="86">
        <f ca="1">AG13*'Calcul de la réserve'!$C$15*$C$3*12</f>
        <v>2058824.8943598422</v>
      </c>
      <c r="AH15" s="86">
        <f ca="1">AH13*'Calcul de la réserve'!$C$15*$C$3*12</f>
        <v>2058824.8943598422</v>
      </c>
      <c r="AI15" s="86">
        <f ca="1">AI13*'Calcul de la réserve'!$C$15*$C$3*12</f>
        <v>2058824.8943598422</v>
      </c>
      <c r="AJ15" s="86">
        <f ca="1">AJ13*'Calcul de la réserve'!$C$15*$C$3*12</f>
        <v>2058824.8943598422</v>
      </c>
      <c r="AK15" s="86">
        <f ca="1">AK13*'Calcul de la réserve'!$C$15*$C$3*12</f>
        <v>2058824.8943598422</v>
      </c>
      <c r="AL15" s="86">
        <f ca="1">AL13*'Calcul de la réserve'!$C$15*$C$3*12</f>
        <v>2058824.8943598422</v>
      </c>
      <c r="AM15" s="86">
        <f ca="1">AM13*'Calcul de la réserve'!$C$15*$C$3*12</f>
        <v>2058824.8943598422</v>
      </c>
      <c r="AN15" s="86">
        <f ca="1">AN13*'Calcul de la réserve'!$C$15*$C$3*12</f>
        <v>2058824.8943598422</v>
      </c>
      <c r="AO15" s="86">
        <f ca="1">AO13*'Calcul de la réserve'!$C$15*$C$3*12</f>
        <v>2058824.8943598422</v>
      </c>
      <c r="AP15" s="86">
        <f ca="1">AP13*'Calcul de la réserve'!$C$15*$C$3*12</f>
        <v>2058824.8943598422</v>
      </c>
      <c r="AQ15" s="86">
        <f ca="1">AQ13*'Calcul de la réserve'!$C$15*$C$3*12</f>
        <v>2058824.8943598422</v>
      </c>
      <c r="AR15" s="86">
        <f ca="1">AR13*'Calcul de la réserve'!$C$15*$C$3*12</f>
        <v>2058824.8943598422</v>
      </c>
      <c r="AS15" s="86">
        <f ca="1">AS13*'Calcul de la réserve'!$C$15*$C$3*12</f>
        <v>2058824.8943598422</v>
      </c>
      <c r="AT15" s="86">
        <f ca="1">AT13*'Calcul de la réserve'!$C$15*$C$3*12</f>
        <v>2058824.8943598422</v>
      </c>
      <c r="AU15" s="86">
        <f ca="1">AU13*'Calcul de la réserve'!$C$15*$C$3*12</f>
        <v>2058824.8943598422</v>
      </c>
      <c r="AV15" s="86">
        <f ca="1">AV13*'Calcul de la réserve'!$C$15*$C$3*12</f>
        <v>2058824.8943598422</v>
      </c>
      <c r="AW15" s="86">
        <f ca="1">AW13*'Calcul de la réserve'!$C$15*$C$3*12</f>
        <v>2058824.8943598422</v>
      </c>
      <c r="AX15" s="86">
        <f ca="1">AX13*'Calcul de la réserve'!$C$15*$C$3*12</f>
        <v>2058824.8943598422</v>
      </c>
      <c r="AY15" s="86">
        <f ca="1">AY13*'Calcul de la réserve'!$C$15*$C$3*12</f>
        <v>2058824.8943598422</v>
      </c>
      <c r="AZ15" s="86">
        <f ca="1">AZ13*'Calcul de la réserve'!$C$15*$C$3*12</f>
        <v>2058824.8943598422</v>
      </c>
    </row>
    <row r="16" spans="1:52">
      <c r="A16" s="14" t="s">
        <v>59</v>
      </c>
      <c r="C16" s="86">
        <f ca="1">'Calcul charges d''exploitation'!$C$7*C8*12*'Revenus récurrents'!$C$3</f>
        <v>373.5612920127075</v>
      </c>
      <c r="D16" s="61">
        <f ca="1">'Calcul charges d''exploitation'!$C$7*D8*12*'Revenus récurrents'!$C$3</f>
        <v>4072.6225662765769</v>
      </c>
      <c r="E16" s="61">
        <f ca="1">'Calcul charges d''exploitation'!$C$7*E8*12*'Revenus récurrents'!$C$3</f>
        <v>18512.741003025309</v>
      </c>
      <c r="F16" s="61">
        <f ca="1">'Calcul charges d''exploitation'!$C$7*F8*12*'Revenus récurrents'!$C$3</f>
        <v>55506.967438903601</v>
      </c>
      <c r="G16" s="61">
        <f ca="1">'Calcul charges d''exploitation'!$C$7*G8*12*'Revenus récurrents'!$C$3</f>
        <v>121425.60296508747</v>
      </c>
      <c r="H16" s="61">
        <f ca="1">'Calcul charges d''exploitation'!$C$7*H8*12*'Revenus récurrents'!$C$3</f>
        <v>214295.3134453368</v>
      </c>
      <c r="I16" s="61">
        <f ca="1">'Calcul charges d''exploitation'!$C$7*I8*12*'Revenus récurrents'!$C$3</f>
        <v>323327.25932799868</v>
      </c>
      <c r="J16" s="61">
        <f ca="1">'Calcul charges d''exploitation'!$C$7*J8*12*'Revenus récurrents'!$C$3</f>
        <v>431120.32371927233</v>
      </c>
      <c r="K16" s="61">
        <f ca="1">'Calcul charges d''exploitation'!$C$7*K8*12*'Revenus récurrents'!$C$3</f>
        <v>527709.28962387482</v>
      </c>
      <c r="L16" s="61">
        <f ca="1">'Calcul charges d''exploitation'!$C$7*L8*12*'Revenus récurrents'!$C$3</f>
        <v>604560.35755547183</v>
      </c>
      <c r="M16" s="61">
        <f ca="1">'Calcul charges d''exploitation'!$C$7*M8*12*'Revenus récurrents'!$C$3</f>
        <v>659168.02213478542</v>
      </c>
      <c r="N16" s="61">
        <f ca="1">'Calcul charges d''exploitation'!$C$7*N8*12*'Revenus récurrents'!$C$3</f>
        <v>696338.07331336231</v>
      </c>
      <c r="O16" s="61">
        <f ca="1">'Calcul charges d''exploitation'!$C$7*O8*12*'Revenus récurrents'!$C$3</f>
        <v>717492.43594296242</v>
      </c>
      <c r="P16" s="61">
        <f ca="1">'Calcul charges d''exploitation'!$C$7*P8*12*'Revenus récurrents'!$C$3</f>
        <v>732338.54078898707</v>
      </c>
      <c r="Q16" s="61">
        <f ca="1">'Calcul charges d''exploitation'!$C$7*Q8*12*'Revenus récurrents'!$C$3</f>
        <v>746337.16986185277</v>
      </c>
      <c r="R16" s="61">
        <f ca="1">'Calcul charges d''exploitation'!$C$7*R8*12*'Revenus récurrents'!$C$3</f>
        <v>756915.55246039969</v>
      </c>
      <c r="S16" s="61">
        <f ca="1">'Calcul charges d''exploitation'!$C$7*S8*12*'Revenus récurrents'!$C$3</f>
        <v>767821.02633057651</v>
      </c>
      <c r="T16" s="61">
        <f ca="1">'Calcul charges d''exploitation'!$C$7*T8*12*'Revenus récurrents'!$C$3</f>
        <v>776812.95781200018</v>
      </c>
      <c r="U16" s="61">
        <f ca="1">'Calcul charges d''exploitation'!$C$7*U8*12*'Revenus récurrents'!$C$3</f>
        <v>785223.73342397204</v>
      </c>
      <c r="V16" s="61">
        <f ca="1">'Calcul charges d''exploitation'!$C$7*V8*12*'Revenus récurrents'!$C$3</f>
        <v>792851.69936453504</v>
      </c>
      <c r="W16" s="61">
        <f ca="1">'Calcul charges d''exploitation'!$C$7*W8*12*'Revenus récurrents'!$C$3</f>
        <v>798578.56753724441</v>
      </c>
      <c r="X16" s="61">
        <f ca="1">'Calcul charges d''exploitation'!$C$7*X8*12*'Revenus récurrents'!$C$3</f>
        <v>804668.86266234622</v>
      </c>
      <c r="Y16" s="61">
        <f ca="1">'Calcul charges d''exploitation'!$C$7*Y8*12*'Revenus récurrents'!$C$3</f>
        <v>807023.72336699814</v>
      </c>
      <c r="Z16" s="61">
        <f ca="1">'Calcul charges d''exploitation'!$C$7*Z8*12*'Revenus récurrents'!$C$3</f>
        <v>807023.72336699814</v>
      </c>
      <c r="AA16" s="61">
        <f ca="1">'Calcul charges d''exploitation'!$C$7*AA8*12*'Revenus récurrents'!$C$3</f>
        <v>807023.72336699814</v>
      </c>
      <c r="AB16" s="61">
        <f ca="1">'Calcul charges d''exploitation'!$C$7*AB8*12*'Revenus récurrents'!$C$3</f>
        <v>807023.72336699814</v>
      </c>
      <c r="AC16" s="61">
        <f ca="1">'Calcul charges d''exploitation'!$C$7*AC8*12*'Revenus récurrents'!$C$3</f>
        <v>807023.72336699814</v>
      </c>
      <c r="AD16" s="61">
        <f ca="1">'Calcul charges d''exploitation'!$C$7*AD8*12*'Revenus récurrents'!$C$3</f>
        <v>807023.72336699814</v>
      </c>
      <c r="AE16" s="61">
        <f ca="1">'Calcul charges d''exploitation'!$C$7*AE8*12*'Revenus récurrents'!$C$3</f>
        <v>807023.72336699814</v>
      </c>
      <c r="AF16" s="61">
        <f ca="1">'Calcul charges d''exploitation'!$C$7*AF8*12*'Revenus récurrents'!$C$3</f>
        <v>807023.72336699814</v>
      </c>
      <c r="AG16" s="61">
        <f ca="1">'Calcul charges d''exploitation'!$C$7*AG8*12*'Revenus récurrents'!$C$3</f>
        <v>807023.72336699814</v>
      </c>
      <c r="AH16" s="61">
        <f ca="1">'Calcul charges d''exploitation'!$C$7*AH8*12*'Revenus récurrents'!$C$3</f>
        <v>807023.72336699814</v>
      </c>
      <c r="AI16" s="61">
        <f ca="1">'Calcul charges d''exploitation'!$C$7*AI8*12*'Revenus récurrents'!$C$3</f>
        <v>807023.72336699814</v>
      </c>
      <c r="AJ16" s="61">
        <f ca="1">'Calcul charges d''exploitation'!$C$7*AJ8*12*'Revenus récurrents'!$C$3</f>
        <v>807023.72336699814</v>
      </c>
      <c r="AK16" s="61">
        <f ca="1">'Calcul charges d''exploitation'!$C$7*AK8*12*'Revenus récurrents'!$C$3</f>
        <v>807023.72336699814</v>
      </c>
      <c r="AL16" s="61">
        <f ca="1">'Calcul charges d''exploitation'!$C$7*AL8*12*'Revenus récurrents'!$C$3</f>
        <v>807023.72336699814</v>
      </c>
      <c r="AM16" s="61">
        <f ca="1">'Calcul charges d''exploitation'!$C$7*AM8*12*'Revenus récurrents'!$C$3</f>
        <v>807023.72336699814</v>
      </c>
      <c r="AN16" s="61">
        <f ca="1">'Calcul charges d''exploitation'!$C$7*AN8*12*'Revenus récurrents'!$C$3</f>
        <v>807023.72336699814</v>
      </c>
      <c r="AO16" s="61">
        <f ca="1">'Calcul charges d''exploitation'!$C$7*AO8*12*'Revenus récurrents'!$C$3</f>
        <v>807023.72336699814</v>
      </c>
      <c r="AP16" s="61">
        <f ca="1">'Calcul charges d''exploitation'!$C$7*AP8*12*'Revenus récurrents'!$C$3</f>
        <v>807023.72336699814</v>
      </c>
      <c r="AQ16" s="61">
        <f ca="1">'Calcul charges d''exploitation'!$C$7*AQ8*12*'Revenus récurrents'!$C$3</f>
        <v>807023.72336699814</v>
      </c>
      <c r="AR16" s="61">
        <f ca="1">'Calcul charges d''exploitation'!$C$7*AR8*12*'Revenus récurrents'!$C$3</f>
        <v>807023.72336699814</v>
      </c>
      <c r="AS16" s="61">
        <f ca="1">'Calcul charges d''exploitation'!$C$7*AS8*12*'Revenus récurrents'!$C$3</f>
        <v>807023.72336699814</v>
      </c>
      <c r="AT16" s="61">
        <f ca="1">'Calcul charges d''exploitation'!$C$7*AT8*12*'Revenus récurrents'!$C$3</f>
        <v>807023.72336699814</v>
      </c>
      <c r="AU16" s="61">
        <f ca="1">'Calcul charges d''exploitation'!$C$7*AU8*12*'Revenus récurrents'!$C$3</f>
        <v>807023.72336699814</v>
      </c>
      <c r="AV16" s="61">
        <f ca="1">'Calcul charges d''exploitation'!$C$7*AV8*12*'Revenus récurrents'!$C$3</f>
        <v>807023.72336699814</v>
      </c>
      <c r="AW16" s="61">
        <f ca="1">'Calcul charges d''exploitation'!$C$7*AW8*12*'Revenus récurrents'!$C$3</f>
        <v>807023.72336699814</v>
      </c>
      <c r="AX16" s="61">
        <f ca="1">'Calcul charges d''exploitation'!$C$7*AX8*12*'Revenus récurrents'!$C$3</f>
        <v>807023.72336699814</v>
      </c>
      <c r="AY16" s="61">
        <f ca="1">'Calcul charges d''exploitation'!$C$7*AY8*12*'Revenus récurrents'!$C$3</f>
        <v>807023.72336699814</v>
      </c>
      <c r="AZ16" s="61">
        <f ca="1">'Calcul charges d''exploitation'!$C$7*AZ8*12*'Revenus récurrents'!$C$3</f>
        <v>807023.72336699814</v>
      </c>
    </row>
    <row r="17" spans="1:52">
      <c r="A17" s="14" t="s">
        <v>60</v>
      </c>
      <c r="C17" s="86">
        <f ca="1">'Calcul du coût du GC PM-PB'!$C$10*C8*12*'Revenus récurrents'!$C$3</f>
        <v>1041.0082741944341</v>
      </c>
      <c r="D17" s="61">
        <f ca="1">'Calcul du coût du GC PM-PB'!$C$10*D8*12*'Revenus récurrents'!$C$3</f>
        <v>11349.232053252097</v>
      </c>
      <c r="E17" s="61">
        <f ca="1">'Calcul du coût du GC PM-PB'!$C$10*E8*12*'Revenus récurrents'!$C$3</f>
        <v>51589.704217835126</v>
      </c>
      <c r="F17" s="61">
        <f ca="1">'Calcul du coût du GC PM-PB'!$C$10*F8*12*'Revenus récurrents'!$C$3</f>
        <v>154682.01233594102</v>
      </c>
      <c r="G17" s="61">
        <f ca="1">'Calcul du coût du GC PM-PB'!$C$10*G8*12*'Revenus récurrents'!$C$3</f>
        <v>338378.3600935943</v>
      </c>
      <c r="H17" s="61">
        <f ca="1">'Calcul du coût du GC PM-PB'!$C$10*H8*12*'Revenus récurrents'!$C$3</f>
        <v>597179.63072602486</v>
      </c>
      <c r="I17" s="61">
        <f ca="1">'Calcul du coût du GC PM-PB'!$C$10*I8*12*'Revenus récurrents'!$C$3</f>
        <v>901020.42002147925</v>
      </c>
      <c r="J17" s="61">
        <f ca="1">'Calcul du coût du GC PM-PB'!$C$10*J8*12*'Revenus récurrents'!$C$3</f>
        <v>1201408.8016107366</v>
      </c>
      <c r="K17" s="61">
        <f ca="1">'Calcul du coût du GC PM-PB'!$C$10*K8*12*'Revenus récurrents'!$C$3</f>
        <v>1470574.5713317466</v>
      </c>
      <c r="L17" s="61">
        <f ca="1">'Calcul du coût du GC PM-PB'!$C$10*L8*12*'Revenus récurrents'!$C$3</f>
        <v>1684736.47543703</v>
      </c>
      <c r="M17" s="61">
        <f ca="1">'Calcul du coût du GC PM-PB'!$C$10*M8*12*'Revenus récurrents'!$C$3</f>
        <v>1836912.3884049233</v>
      </c>
      <c r="N17" s="61">
        <f ca="1">'Calcul du coût du GC PM-PB'!$C$10*N8*12*'Revenus récurrents'!$C$3</f>
        <v>1940494.6696970998</v>
      </c>
      <c r="O17" s="61">
        <f ca="1">'Calcul du coût du GC PM-PB'!$C$10*O8*12*'Revenus récurrents'!$C$3</f>
        <v>1999445.816412735</v>
      </c>
      <c r="P17" s="61">
        <f ca="1">'Calcul du coût du GC PM-PB'!$C$10*P8*12*'Revenus récurrents'!$C$3</f>
        <v>2040817.656361677</v>
      </c>
      <c r="Q17" s="61">
        <f ca="1">'Calcul du coût du GC PM-PB'!$C$10*Q8*12*'Revenus récurrents'!$C$3</f>
        <v>2079827.8241810349</v>
      </c>
      <c r="R17" s="61">
        <f ca="1">'Calcul du coût du GC PM-PB'!$C$10*R8*12*'Revenus récurrents'!$C$3</f>
        <v>2109306.7451724182</v>
      </c>
      <c r="S17" s="61">
        <f ca="1">'Calcul du coût du GC PM-PB'!$C$10*S8*12*'Revenus récurrents'!$C$3</f>
        <v>2139697.1758075044</v>
      </c>
      <c r="T17" s="61">
        <f ca="1">'Calcul du coût du GC PM-PB'!$C$10*T8*12*'Revenus récurrents'!$C$3</f>
        <v>2164755.1121443156</v>
      </c>
      <c r="U17" s="61">
        <f ca="1">'Calcul du coût du GC PM-PB'!$C$10*U8*12*'Revenus récurrents'!$C$3</f>
        <v>2188193.5336073125</v>
      </c>
      <c r="V17" s="61">
        <f ca="1">'Calcul du coût du GC PM-PB'!$C$10*V8*12*'Revenus récurrents'!$C$3</f>
        <v>2209450.4888357716</v>
      </c>
      <c r="W17" s="61">
        <f ca="1">'Calcul du coût du GC PM-PB'!$C$10*W8*12*'Revenus récurrents'!$C$3</f>
        <v>2225409.6293583084</v>
      </c>
      <c r="X17" s="61">
        <f ca="1">'Calcul du coût du GC PM-PB'!$C$10*X8*12*'Revenus récurrents'!$C$3</f>
        <v>2242381.5366545855</v>
      </c>
      <c r="Y17" s="61">
        <f ca="1">'Calcul du coût du GC PM-PB'!$C$10*Y8*12*'Revenus récurrents'!$C$3</f>
        <v>2248943.8586363681</v>
      </c>
      <c r="Z17" s="61">
        <f ca="1">'Calcul du coût du GC PM-PB'!$C$10*Z8*12*'Revenus récurrents'!$C$3</f>
        <v>2248943.8586363681</v>
      </c>
      <c r="AA17" s="61">
        <f ca="1">'Calcul du coût du GC PM-PB'!$C$10*AA8*12*'Revenus récurrents'!$C$3</f>
        <v>2248943.8586363681</v>
      </c>
      <c r="AB17" s="61">
        <f ca="1">'Calcul du coût du GC PM-PB'!$C$10*AB8*12*'Revenus récurrents'!$C$3</f>
        <v>2248943.8586363681</v>
      </c>
      <c r="AC17" s="61">
        <f ca="1">'Calcul du coût du GC PM-PB'!$C$10*AC8*12*'Revenus récurrents'!$C$3</f>
        <v>2248943.8586363681</v>
      </c>
      <c r="AD17" s="61">
        <f ca="1">'Calcul du coût du GC PM-PB'!$C$10*AD8*12*'Revenus récurrents'!$C$3</f>
        <v>2248943.8586363681</v>
      </c>
      <c r="AE17" s="61">
        <f ca="1">'Calcul du coût du GC PM-PB'!$C$10*AE8*12*'Revenus récurrents'!$C$3</f>
        <v>2248943.8586363681</v>
      </c>
      <c r="AF17" s="61">
        <f ca="1">'Calcul du coût du GC PM-PB'!$C$10*AF8*12*'Revenus récurrents'!$C$3</f>
        <v>2248943.8586363681</v>
      </c>
      <c r="AG17" s="61">
        <f ca="1">'Calcul du coût du GC PM-PB'!$C$10*AG8*12*'Revenus récurrents'!$C$3</f>
        <v>2248943.8586363681</v>
      </c>
      <c r="AH17" s="61">
        <f ca="1">'Calcul du coût du GC PM-PB'!$C$10*AH8*12*'Revenus récurrents'!$C$3</f>
        <v>2248943.8586363681</v>
      </c>
      <c r="AI17" s="61">
        <f ca="1">'Calcul du coût du GC PM-PB'!$C$10*AI8*12*'Revenus récurrents'!$C$3</f>
        <v>2248943.8586363681</v>
      </c>
      <c r="AJ17" s="61">
        <f ca="1">'Calcul du coût du GC PM-PB'!$C$10*AJ8*12*'Revenus récurrents'!$C$3</f>
        <v>2248943.8586363681</v>
      </c>
      <c r="AK17" s="61">
        <f ca="1">'Calcul du coût du GC PM-PB'!$C$10*AK8*12*'Revenus récurrents'!$C$3</f>
        <v>2248943.8586363681</v>
      </c>
      <c r="AL17" s="61">
        <f ca="1">'Calcul du coût du GC PM-PB'!$C$10*AL8*12*'Revenus récurrents'!$C$3</f>
        <v>2248943.8586363681</v>
      </c>
      <c r="AM17" s="61">
        <f ca="1">'Calcul du coût du GC PM-PB'!$C$10*AM8*12*'Revenus récurrents'!$C$3</f>
        <v>2248943.8586363681</v>
      </c>
      <c r="AN17" s="61">
        <f ca="1">'Calcul du coût du GC PM-PB'!$C$10*AN8*12*'Revenus récurrents'!$C$3</f>
        <v>2248943.8586363681</v>
      </c>
      <c r="AO17" s="61">
        <f ca="1">'Calcul du coût du GC PM-PB'!$C$10*AO8*12*'Revenus récurrents'!$C$3</f>
        <v>2248943.8586363681</v>
      </c>
      <c r="AP17" s="61">
        <f ca="1">'Calcul du coût du GC PM-PB'!$C$10*AP8*12*'Revenus récurrents'!$C$3</f>
        <v>2248943.8586363681</v>
      </c>
      <c r="AQ17" s="61">
        <f ca="1">'Calcul du coût du GC PM-PB'!$C$10*AQ8*12*'Revenus récurrents'!$C$3</f>
        <v>2248943.8586363681</v>
      </c>
      <c r="AR17" s="61">
        <f ca="1">'Calcul du coût du GC PM-PB'!$C$10*AR8*12*'Revenus récurrents'!$C$3</f>
        <v>2248943.8586363681</v>
      </c>
      <c r="AS17" s="61">
        <f ca="1">'Calcul du coût du GC PM-PB'!$C$10*AS8*12*'Revenus récurrents'!$C$3</f>
        <v>2248943.8586363681</v>
      </c>
      <c r="AT17" s="61">
        <f ca="1">'Calcul du coût du GC PM-PB'!$C$10*AT8*12*'Revenus récurrents'!$C$3</f>
        <v>2248943.8586363681</v>
      </c>
      <c r="AU17" s="61">
        <f ca="1">'Calcul du coût du GC PM-PB'!$C$10*AU8*12*'Revenus récurrents'!$C$3</f>
        <v>2248943.8586363681</v>
      </c>
      <c r="AV17" s="61">
        <f ca="1">'Calcul du coût du GC PM-PB'!$C$10*AV8*12*'Revenus récurrents'!$C$3</f>
        <v>2248943.8586363681</v>
      </c>
      <c r="AW17" s="61">
        <f ca="1">'Calcul du coût du GC PM-PB'!$C$10*AW8*12*'Revenus récurrents'!$C$3</f>
        <v>2248943.8586363681</v>
      </c>
      <c r="AX17" s="61">
        <f ca="1">'Calcul du coût du GC PM-PB'!$C$10*AX8*12*'Revenus récurrents'!$C$3</f>
        <v>2248943.8586363681</v>
      </c>
      <c r="AY17" s="61">
        <f ca="1">'Calcul du coût du GC PM-PB'!$C$10*AY8*12*'Revenus récurrents'!$C$3</f>
        <v>2248943.8586363681</v>
      </c>
      <c r="AZ17" s="61">
        <f ca="1">'Calcul du coût du GC PM-PB'!$C$10*AZ8*12*'Revenus récurrents'!$C$3</f>
        <v>2248943.8586363681</v>
      </c>
    </row>
    <row r="18" spans="1:52">
      <c r="A18" s="14" t="s">
        <v>73</v>
      </c>
      <c r="C18" s="86">
        <f ca="1">'Calcul location'!$C$30*C12*12*$C$3</f>
        <v>0</v>
      </c>
      <c r="D18" s="61">
        <f ca="1">'Calcul location'!$C$30*D12*12*$C$3</f>
        <v>0</v>
      </c>
      <c r="E18" s="61">
        <f ca="1">'Calcul location'!$C$30*E12*12*$C$3</f>
        <v>0</v>
      </c>
      <c r="F18" s="61">
        <f ca="1">'Calcul location'!$C$30*F12*12*$C$3</f>
        <v>0</v>
      </c>
      <c r="G18" s="61">
        <f ca="1">'Calcul location'!$C$30*G12*12*$C$3</f>
        <v>0</v>
      </c>
      <c r="H18" s="61">
        <f ca="1">'Calcul location'!$C$30*H12*12*$C$3</f>
        <v>0</v>
      </c>
      <c r="I18" s="61">
        <f ca="1">'Calcul location'!$C$30*I12*12*$C$3</f>
        <v>0</v>
      </c>
      <c r="J18" s="61">
        <f ca="1">'Calcul location'!$C$30*J12*12*$C$3</f>
        <v>0</v>
      </c>
      <c r="K18" s="61">
        <f ca="1">'Calcul location'!$C$30*K12*12*$C$3</f>
        <v>0</v>
      </c>
      <c r="L18" s="61">
        <f ca="1">'Calcul location'!$C$30*L12*12*$C$3</f>
        <v>0</v>
      </c>
      <c r="M18" s="61">
        <f ca="1">'Calcul location'!$C$30*M12*12*$C$3</f>
        <v>0</v>
      </c>
      <c r="N18" s="61">
        <f ca="1">'Calcul location'!$C$30*N12*12*$C$3</f>
        <v>0</v>
      </c>
      <c r="O18" s="61">
        <f ca="1">'Calcul location'!$C$30*O12*12*$C$3</f>
        <v>0</v>
      </c>
      <c r="P18" s="61">
        <f ca="1">'Calcul location'!$C$30*P12*12*$C$3</f>
        <v>0</v>
      </c>
      <c r="Q18" s="61">
        <f ca="1">'Calcul location'!$C$30*Q12*12*$C$3</f>
        <v>0</v>
      </c>
      <c r="R18" s="61">
        <f ca="1">'Calcul location'!$C$30*R12*12*$C$3</f>
        <v>0</v>
      </c>
      <c r="S18" s="61">
        <f ca="1">'Calcul location'!$C$30*S12*12*$C$3</f>
        <v>0</v>
      </c>
      <c r="T18" s="61">
        <f ca="1">'Calcul location'!$C$30*T12*12*$C$3</f>
        <v>0</v>
      </c>
      <c r="U18" s="61">
        <f ca="1">'Calcul location'!$C$30*U12*12*$C$3</f>
        <v>0</v>
      </c>
      <c r="V18" s="61">
        <f ca="1">'Calcul location'!$C$30*V12*12*$C$3</f>
        <v>0</v>
      </c>
      <c r="W18" s="61">
        <f ca="1">'Calcul location'!$C$30*W12*12*$C$3</f>
        <v>0</v>
      </c>
      <c r="X18" s="61">
        <f ca="1">'Calcul location'!$C$30*X12*12*$C$3</f>
        <v>0</v>
      </c>
      <c r="Y18" s="61">
        <f ca="1">'Calcul location'!$C$30*Y12*12*$C$3</f>
        <v>0</v>
      </c>
      <c r="Z18" s="61">
        <f ca="1">'Calcul location'!$C$30*Z12*12*$C$3</f>
        <v>0</v>
      </c>
      <c r="AA18" s="61">
        <f ca="1">'Calcul location'!$C$30*AA12*12*$C$3</f>
        <v>0</v>
      </c>
      <c r="AB18" s="61">
        <f ca="1">'Calcul location'!$C$30*AB12*12*$C$3</f>
        <v>0</v>
      </c>
      <c r="AC18" s="61">
        <f ca="1">'Calcul location'!$C$30*AC12*12*$C$3</f>
        <v>0</v>
      </c>
      <c r="AD18" s="61">
        <f ca="1">'Calcul location'!$C$30*AD12*12*$C$3</f>
        <v>0</v>
      </c>
      <c r="AE18" s="61">
        <f ca="1">'Calcul location'!$C$30*AE12*12*$C$3</f>
        <v>0</v>
      </c>
      <c r="AF18" s="61">
        <f ca="1">'Calcul location'!$C$30*AF12*12*$C$3</f>
        <v>0</v>
      </c>
      <c r="AG18" s="61">
        <f ca="1">'Calcul location'!$C$30*AG12*12*$C$3</f>
        <v>0</v>
      </c>
      <c r="AH18" s="61">
        <f ca="1">'Calcul location'!$C$30*AH12*12*$C$3</f>
        <v>0</v>
      </c>
      <c r="AI18" s="61">
        <f ca="1">'Calcul location'!$C$30*AI12*12*$C$3</f>
        <v>0</v>
      </c>
      <c r="AJ18" s="61">
        <f ca="1">'Calcul location'!$C$30*AJ12*12*$C$3</f>
        <v>0</v>
      </c>
      <c r="AK18" s="61">
        <f ca="1">'Calcul location'!$C$30*AK12*12*$C$3</f>
        <v>0</v>
      </c>
      <c r="AL18" s="61">
        <f ca="1">'Calcul location'!$C$30*AL12*12*$C$3</f>
        <v>0</v>
      </c>
      <c r="AM18" s="61">
        <f ca="1">'Calcul location'!$C$30*AM12*12*$C$3</f>
        <v>0</v>
      </c>
      <c r="AN18" s="61">
        <f ca="1">'Calcul location'!$C$30*AN12*12*$C$3</f>
        <v>0</v>
      </c>
      <c r="AO18" s="61">
        <f ca="1">'Calcul location'!$C$30*AO12*12*$C$3</f>
        <v>0</v>
      </c>
      <c r="AP18" s="61">
        <f ca="1">'Calcul location'!$C$30*AP12*12*$C$3</f>
        <v>0</v>
      </c>
      <c r="AQ18" s="61">
        <f ca="1">'Calcul location'!$C$30*AQ12*12*$C$3</f>
        <v>0</v>
      </c>
      <c r="AR18" s="61">
        <f ca="1">'Calcul location'!$C$30*AR12*12*$C$3</f>
        <v>0</v>
      </c>
      <c r="AS18" s="61">
        <f ca="1">'Calcul location'!$C$30*AS12*12*$C$3</f>
        <v>0</v>
      </c>
      <c r="AT18" s="61">
        <f ca="1">'Calcul location'!$C$30*AT12*12*$C$3</f>
        <v>0</v>
      </c>
      <c r="AU18" s="61">
        <f ca="1">'Calcul location'!$C$30*AU12*12*$C$3</f>
        <v>0</v>
      </c>
      <c r="AV18" s="61">
        <f ca="1">'Calcul location'!$C$30*AV12*12*$C$3</f>
        <v>0</v>
      </c>
      <c r="AW18" s="61">
        <f ca="1">'Calcul location'!$C$30*AW12*12*$C$3</f>
        <v>0</v>
      </c>
      <c r="AX18" s="61">
        <f ca="1">'Calcul location'!$C$30*AX12*12*$C$3</f>
        <v>0</v>
      </c>
      <c r="AY18" s="61">
        <f ca="1">'Calcul location'!$C$30*AY12*12*$C$3</f>
        <v>0</v>
      </c>
      <c r="AZ18" s="61">
        <f ca="1">'Calcul location'!$C$30*AZ12*12*$C$3</f>
        <v>0</v>
      </c>
    </row>
    <row r="19" spans="1:52">
      <c r="F19" s="147"/>
    </row>
    <row r="20" spans="1:52">
      <c r="A20" s="14" t="s">
        <v>133</v>
      </c>
      <c r="C20" s="75">
        <f>C10*C6</f>
        <v>1120.0000000000002</v>
      </c>
      <c r="D20" s="75">
        <f t="shared" ref="D20:AX20" si="24">D10*D6</f>
        <v>3780.0000000000009</v>
      </c>
      <c r="E20" s="75">
        <f t="shared" si="24"/>
        <v>8760.0000000000018</v>
      </c>
      <c r="F20" s="75">
        <f>F10*F6</f>
        <v>15997.500000000002</v>
      </c>
      <c r="G20" s="75">
        <f t="shared" si="24"/>
        <v>22635.000000000004</v>
      </c>
      <c r="H20" s="75">
        <f t="shared" si="24"/>
        <v>35502.5</v>
      </c>
      <c r="I20" s="75">
        <f t="shared" si="24"/>
        <v>45990.000000000007</v>
      </c>
      <c r="J20" s="75">
        <f t="shared" si="24"/>
        <v>56420.000000000015</v>
      </c>
      <c r="K20" s="75">
        <f t="shared" si="24"/>
        <v>70350.000000000015</v>
      </c>
      <c r="L20" s="75">
        <f t="shared" si="24"/>
        <v>77960.000000000015</v>
      </c>
      <c r="M20" s="75">
        <f t="shared" si="24"/>
        <v>84277.500000000015</v>
      </c>
      <c r="N20" s="75">
        <f t="shared" si="24"/>
        <v>84872.500000000015</v>
      </c>
      <c r="O20" s="75">
        <f t="shared" si="24"/>
        <v>85000.000000000015</v>
      </c>
      <c r="P20" s="75">
        <f t="shared" si="24"/>
        <v>90000.000000000029</v>
      </c>
      <c r="Q20" s="75">
        <f t="shared" si="24"/>
        <v>90000.000000000029</v>
      </c>
      <c r="R20" s="75">
        <f t="shared" si="24"/>
        <v>90000.000000000029</v>
      </c>
      <c r="S20" s="75">
        <f t="shared" si="24"/>
        <v>90000.000000000029</v>
      </c>
      <c r="T20" s="75">
        <f t="shared" si="24"/>
        <v>90000.000000000029</v>
      </c>
      <c r="U20" s="75">
        <f t="shared" si="24"/>
        <v>90000.000000000029</v>
      </c>
      <c r="V20" s="75">
        <f t="shared" si="24"/>
        <v>90000.000000000029</v>
      </c>
      <c r="W20" s="75">
        <f t="shared" si="24"/>
        <v>90000.000000000029</v>
      </c>
      <c r="X20" s="75">
        <f t="shared" si="24"/>
        <v>90000.000000000029</v>
      </c>
      <c r="Y20" s="75">
        <f t="shared" si="24"/>
        <v>90000.000000000029</v>
      </c>
      <c r="Z20" s="75">
        <f t="shared" si="24"/>
        <v>90000.000000000029</v>
      </c>
      <c r="AA20" s="75">
        <f t="shared" si="24"/>
        <v>90000.000000000029</v>
      </c>
      <c r="AB20" s="75">
        <f t="shared" si="24"/>
        <v>90000.000000000029</v>
      </c>
      <c r="AC20" s="75">
        <f t="shared" si="24"/>
        <v>90000.000000000029</v>
      </c>
      <c r="AD20" s="75">
        <f t="shared" si="24"/>
        <v>90000.000000000029</v>
      </c>
      <c r="AE20" s="75">
        <f t="shared" si="24"/>
        <v>90000.000000000029</v>
      </c>
      <c r="AF20" s="75">
        <f t="shared" si="24"/>
        <v>90000.000000000029</v>
      </c>
      <c r="AG20" s="75">
        <f t="shared" si="24"/>
        <v>90000.000000000029</v>
      </c>
      <c r="AH20" s="75">
        <f t="shared" si="24"/>
        <v>90000.000000000029</v>
      </c>
      <c r="AI20" s="75">
        <f t="shared" si="24"/>
        <v>90000.000000000029</v>
      </c>
      <c r="AJ20" s="75">
        <f t="shared" si="24"/>
        <v>90000.000000000029</v>
      </c>
      <c r="AK20" s="75">
        <f t="shared" si="24"/>
        <v>90000.000000000029</v>
      </c>
      <c r="AL20" s="75">
        <f t="shared" si="24"/>
        <v>90000.000000000029</v>
      </c>
      <c r="AM20" s="75">
        <f t="shared" si="24"/>
        <v>90000.000000000029</v>
      </c>
      <c r="AN20" s="75">
        <f t="shared" si="24"/>
        <v>90000.000000000029</v>
      </c>
      <c r="AO20" s="75">
        <f t="shared" si="24"/>
        <v>90000.000000000029</v>
      </c>
      <c r="AP20" s="75">
        <f t="shared" si="24"/>
        <v>90000.000000000029</v>
      </c>
      <c r="AQ20" s="75">
        <f t="shared" si="24"/>
        <v>90000.000000000029</v>
      </c>
      <c r="AR20" s="75">
        <f t="shared" si="24"/>
        <v>90000.000000000029</v>
      </c>
      <c r="AS20" s="75">
        <f t="shared" si="24"/>
        <v>90000.000000000029</v>
      </c>
      <c r="AT20" s="75">
        <f t="shared" si="24"/>
        <v>90000.000000000029</v>
      </c>
      <c r="AU20" s="75">
        <f t="shared" si="24"/>
        <v>90000.000000000029</v>
      </c>
      <c r="AV20" s="75">
        <f t="shared" si="24"/>
        <v>90000.000000000029</v>
      </c>
      <c r="AW20" s="75">
        <f t="shared" si="24"/>
        <v>90000.000000000029</v>
      </c>
      <c r="AX20" s="75">
        <f t="shared" si="24"/>
        <v>90000.000000000029</v>
      </c>
      <c r="AY20" s="75">
        <f t="shared" ref="AY20:AZ20" si="25">AY10*AY6</f>
        <v>90000.000000000029</v>
      </c>
      <c r="AZ20" s="75">
        <f t="shared" si="25"/>
        <v>90000.000000000029</v>
      </c>
    </row>
    <row r="21" spans="1:52">
      <c r="A21" s="14" t="s">
        <v>129</v>
      </c>
      <c r="C21" s="4">
        <f>IFERROR(C13/C20,0)</f>
        <v>3.3268309222423138E-2</v>
      </c>
      <c r="D21" s="4">
        <f t="shared" ref="D21:AZ21" si="26">IFERROR(D13/D20,0)</f>
        <v>0.10746554534190607</v>
      </c>
      <c r="E21" s="4">
        <f t="shared" si="26"/>
        <v>0.21079169813161086</v>
      </c>
      <c r="F21" s="4">
        <f>IFERROR(F13/F20,0)</f>
        <v>0.34608459262819941</v>
      </c>
      <c r="G21" s="4">
        <f t="shared" si="26"/>
        <v>0.53507745564936671</v>
      </c>
      <c r="H21" s="4">
        <f t="shared" si="26"/>
        <v>0.60206117324484187</v>
      </c>
      <c r="I21" s="4">
        <f t="shared" si="26"/>
        <v>0.70123856897464631</v>
      </c>
      <c r="J21" s="4">
        <f t="shared" si="26"/>
        <v>0.76217078600566934</v>
      </c>
      <c r="K21" s="4">
        <f t="shared" si="26"/>
        <v>0.74819968502896905</v>
      </c>
      <c r="L21" s="4">
        <f t="shared" si="26"/>
        <v>0.77349002790876598</v>
      </c>
      <c r="M21" s="4">
        <f t="shared" si="26"/>
        <v>0.78013788686992813</v>
      </c>
      <c r="N21" s="4">
        <f t="shared" si="26"/>
        <v>0.81835177734723819</v>
      </c>
      <c r="O21" s="4">
        <f t="shared" si="26"/>
        <v>0.84194802904020916</v>
      </c>
      <c r="P21" s="4">
        <f t="shared" si="26"/>
        <v>0.81162658556276834</v>
      </c>
      <c r="Q21" s="4">
        <f t="shared" si="26"/>
        <v>0.82714080321507033</v>
      </c>
      <c r="R21" s="4">
        <f t="shared" si="26"/>
        <v>0.83886447481097648</v>
      </c>
      <c r="S21" s="4">
        <f t="shared" si="26"/>
        <v>0.8509506508459832</v>
      </c>
      <c r="T21" s="4">
        <f t="shared" si="26"/>
        <v>0.86091611113436251</v>
      </c>
      <c r="U21" s="4">
        <f t="shared" si="26"/>
        <v>0.87023749559205454</v>
      </c>
      <c r="V21" s="4">
        <f t="shared" si="26"/>
        <v>0.87869131797925026</v>
      </c>
      <c r="W21" s="4">
        <f t="shared" si="26"/>
        <v>0.88503821658160498</v>
      </c>
      <c r="X21" s="4">
        <f t="shared" si="26"/>
        <v>0.89178788925639108</v>
      </c>
      <c r="Y21" s="4">
        <f t="shared" si="26"/>
        <v>0.89439770349767544</v>
      </c>
      <c r="Z21" s="4">
        <f t="shared" si="26"/>
        <v>0.89439770349767544</v>
      </c>
      <c r="AA21" s="4">
        <f t="shared" si="26"/>
        <v>0.89439770349767544</v>
      </c>
      <c r="AB21" s="4">
        <f t="shared" si="26"/>
        <v>0.89439770349767544</v>
      </c>
      <c r="AC21" s="4">
        <f t="shared" si="26"/>
        <v>0.89439770349767544</v>
      </c>
      <c r="AD21" s="4">
        <f t="shared" si="26"/>
        <v>0.89439770349767544</v>
      </c>
      <c r="AE21" s="4">
        <f t="shared" si="26"/>
        <v>0.89439770349767544</v>
      </c>
      <c r="AF21" s="4">
        <f t="shared" si="26"/>
        <v>0.89439770349767544</v>
      </c>
      <c r="AG21" s="4">
        <f t="shared" si="26"/>
        <v>0.89439770349767544</v>
      </c>
      <c r="AH21" s="4">
        <f t="shared" si="26"/>
        <v>0.89439770349767544</v>
      </c>
      <c r="AI21" s="4">
        <f t="shared" si="26"/>
        <v>0.89439770349767544</v>
      </c>
      <c r="AJ21" s="4">
        <f t="shared" si="26"/>
        <v>0.89439770349767544</v>
      </c>
      <c r="AK21" s="4">
        <f t="shared" si="26"/>
        <v>0.89439770349767544</v>
      </c>
      <c r="AL21" s="4">
        <f t="shared" si="26"/>
        <v>0.89439770349767544</v>
      </c>
      <c r="AM21" s="4">
        <f t="shared" si="26"/>
        <v>0.89439770349767544</v>
      </c>
      <c r="AN21" s="4">
        <f t="shared" si="26"/>
        <v>0.89439770349767544</v>
      </c>
      <c r="AO21" s="4">
        <f t="shared" si="26"/>
        <v>0.89439770349767544</v>
      </c>
      <c r="AP21" s="4">
        <f t="shared" si="26"/>
        <v>0.89439770349767544</v>
      </c>
      <c r="AQ21" s="4">
        <f t="shared" si="26"/>
        <v>0.89439770349767544</v>
      </c>
      <c r="AR21" s="4">
        <f t="shared" si="26"/>
        <v>0.89439770349767544</v>
      </c>
      <c r="AS21" s="4">
        <f t="shared" si="26"/>
        <v>0.89439770349767544</v>
      </c>
      <c r="AT21" s="4">
        <f t="shared" si="26"/>
        <v>0.89439770349767544</v>
      </c>
      <c r="AU21" s="4">
        <f t="shared" si="26"/>
        <v>0.89439770349767544</v>
      </c>
      <c r="AV21" s="4">
        <f t="shared" si="26"/>
        <v>0.89439770349767544</v>
      </c>
      <c r="AW21" s="4">
        <f t="shared" si="26"/>
        <v>0.89439770349767544</v>
      </c>
      <c r="AX21" s="4">
        <f t="shared" si="26"/>
        <v>0.89439770349767544</v>
      </c>
      <c r="AY21" s="4">
        <f t="shared" si="26"/>
        <v>0.89439770349767544</v>
      </c>
      <c r="AZ21" s="4">
        <f t="shared" si="26"/>
        <v>0.89439770349767544</v>
      </c>
    </row>
  </sheetData>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rgb="FF495C71"/>
  </sheetPr>
  <dimension ref="A1:AZ42"/>
  <sheetViews>
    <sheetView zoomScaleNormal="100" workbookViewId="0">
      <pane xSplit="2" ySplit="2" topLeftCell="C3" activePane="bottomRight" state="frozen"/>
      <selection activeCell="E42" sqref="E42"/>
      <selection pane="topRight" activeCell="E42" sqref="E42"/>
      <selection pane="bottomLeft" activeCell="E42" sqref="E42"/>
      <selection pane="bottomRight"/>
    </sheetView>
  </sheetViews>
  <sheetFormatPr baseColWidth="10" defaultRowHeight="12.75" outlineLevelRow="1"/>
  <cols>
    <col min="1" max="1" width="50.85546875" style="151" bestFit="1" customWidth="1"/>
    <col min="2" max="2" width="27.5703125" style="8" bestFit="1" customWidth="1"/>
    <col min="3" max="52" width="21.140625" style="76" customWidth="1"/>
    <col min="53" max="16384" width="11.42578125" style="76"/>
  </cols>
  <sheetData>
    <row r="1" spans="1:52" s="11" customFormat="1">
      <c r="B1" s="185" t="s">
        <v>75</v>
      </c>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row>
    <row r="2" spans="1:52" s="193" customFormat="1">
      <c r="A2" s="191" t="s">
        <v>7</v>
      </c>
      <c r="B2" s="192"/>
      <c r="C2" s="193">
        <v>1</v>
      </c>
      <c r="D2" s="193">
        <v>2</v>
      </c>
      <c r="E2" s="193">
        <v>3</v>
      </c>
      <c r="F2" s="193">
        <v>4</v>
      </c>
      <c r="G2" s="193">
        <v>5</v>
      </c>
      <c r="H2" s="193">
        <v>6</v>
      </c>
      <c r="I2" s="193">
        <v>7</v>
      </c>
      <c r="J2" s="193">
        <v>8</v>
      </c>
      <c r="K2" s="193">
        <v>9</v>
      </c>
      <c r="L2" s="193">
        <v>10</v>
      </c>
      <c r="M2" s="193">
        <v>11</v>
      </c>
      <c r="N2" s="193">
        <v>12</v>
      </c>
      <c r="O2" s="193">
        <v>13</v>
      </c>
      <c r="P2" s="193">
        <v>14</v>
      </c>
      <c r="Q2" s="193">
        <v>15</v>
      </c>
      <c r="R2" s="193">
        <v>16</v>
      </c>
      <c r="S2" s="193">
        <v>17</v>
      </c>
      <c r="T2" s="193">
        <v>18</v>
      </c>
      <c r="U2" s="193">
        <v>19</v>
      </c>
      <c r="V2" s="193">
        <v>20</v>
      </c>
      <c r="W2" s="193">
        <v>21</v>
      </c>
      <c r="X2" s="193">
        <v>22</v>
      </c>
      <c r="Y2" s="193">
        <v>23</v>
      </c>
      <c r="Z2" s="193">
        <v>24</v>
      </c>
      <c r="AA2" s="193">
        <v>25</v>
      </c>
      <c r="AB2" s="193">
        <v>26</v>
      </c>
      <c r="AC2" s="193">
        <v>27</v>
      </c>
      <c r="AD2" s="193">
        <v>28</v>
      </c>
      <c r="AE2" s="193">
        <v>29</v>
      </c>
      <c r="AF2" s="193">
        <v>30</v>
      </c>
      <c r="AG2" s="193">
        <v>31</v>
      </c>
      <c r="AH2" s="193">
        <v>32</v>
      </c>
      <c r="AI2" s="193">
        <v>33</v>
      </c>
      <c r="AJ2" s="193">
        <v>34</v>
      </c>
      <c r="AK2" s="193">
        <v>35</v>
      </c>
      <c r="AL2" s="193">
        <v>36</v>
      </c>
      <c r="AM2" s="193">
        <v>37</v>
      </c>
      <c r="AN2" s="193">
        <v>38</v>
      </c>
      <c r="AO2" s="193">
        <v>39</v>
      </c>
      <c r="AP2" s="193">
        <v>40</v>
      </c>
      <c r="AQ2" s="193">
        <v>41</v>
      </c>
      <c r="AR2" s="193">
        <v>42</v>
      </c>
      <c r="AS2" s="193">
        <v>43</v>
      </c>
      <c r="AT2" s="193">
        <v>44</v>
      </c>
      <c r="AU2" s="193">
        <v>45</v>
      </c>
      <c r="AV2" s="193">
        <v>46</v>
      </c>
      <c r="AW2" s="193">
        <v>47</v>
      </c>
      <c r="AX2" s="193">
        <v>48</v>
      </c>
      <c r="AY2" s="193">
        <v>49</v>
      </c>
      <c r="AZ2" s="193">
        <v>50</v>
      </c>
    </row>
    <row r="3" spans="1:52" s="40" customFormat="1">
      <c r="A3" s="164" t="s">
        <v>88</v>
      </c>
      <c r="B3" s="168" t="str">
        <f>Hypothèses!C55</f>
        <v>Régulation asymétrique 2014</v>
      </c>
      <c r="C3" s="41">
        <f>Hypothèses!D55</f>
        <v>9.5000000000000001E-2</v>
      </c>
      <c r="D3" s="41">
        <f>Hypothèses!E55</f>
        <v>9.5000000000000001E-2</v>
      </c>
      <c r="E3" s="41">
        <f>Hypothèses!F55</f>
        <v>9.5000000000000001E-2</v>
      </c>
      <c r="F3" s="41">
        <f>Hypothèses!G55</f>
        <v>9.5000000000000001E-2</v>
      </c>
      <c r="G3" s="41">
        <f>Hypothèses!H55</f>
        <v>9.5000000000000001E-2</v>
      </c>
      <c r="H3" s="41">
        <f>Hypothèses!I55</f>
        <v>9.5000000000000001E-2</v>
      </c>
      <c r="I3" s="41">
        <f>Hypothèses!J55</f>
        <v>9.5000000000000001E-2</v>
      </c>
      <c r="J3" s="41">
        <f>Hypothèses!K55</f>
        <v>9.5000000000000001E-2</v>
      </c>
      <c r="K3" s="41">
        <f>Hypothèses!L55</f>
        <v>9.5000000000000001E-2</v>
      </c>
      <c r="L3" s="41">
        <f>Hypothèses!M55</f>
        <v>9.5000000000000001E-2</v>
      </c>
      <c r="M3" s="41">
        <f>Hypothèses!N55</f>
        <v>9.5000000000000001E-2</v>
      </c>
      <c r="N3" s="41">
        <f>Hypothèses!O55</f>
        <v>9.5000000000000001E-2</v>
      </c>
      <c r="O3" s="41">
        <f>Hypothèses!P55</f>
        <v>9.5000000000000001E-2</v>
      </c>
      <c r="P3" s="41">
        <f>Hypothèses!Q55</f>
        <v>9.5000000000000001E-2</v>
      </c>
      <c r="Q3" s="41">
        <f>Hypothèses!R55</f>
        <v>9.5000000000000001E-2</v>
      </c>
      <c r="R3" s="41">
        <f>Hypothèses!S55</f>
        <v>9.5000000000000001E-2</v>
      </c>
      <c r="S3" s="41">
        <f>Hypothèses!T55</f>
        <v>9.5000000000000001E-2</v>
      </c>
      <c r="T3" s="41">
        <f>Hypothèses!U55</f>
        <v>9.5000000000000001E-2</v>
      </c>
      <c r="U3" s="41">
        <f>Hypothèses!V55</f>
        <v>9.5000000000000001E-2</v>
      </c>
      <c r="V3" s="41">
        <f>Hypothèses!W55</f>
        <v>9.5000000000000001E-2</v>
      </c>
      <c r="W3" s="41">
        <f>Hypothèses!X55</f>
        <v>9.5000000000000001E-2</v>
      </c>
      <c r="X3" s="41">
        <f>Hypothèses!Y55</f>
        <v>9.5000000000000001E-2</v>
      </c>
      <c r="Y3" s="41">
        <f>Hypothèses!Z55</f>
        <v>9.5000000000000001E-2</v>
      </c>
      <c r="Z3" s="41">
        <f>Hypothèses!AA55</f>
        <v>9.5000000000000001E-2</v>
      </c>
      <c r="AA3" s="41">
        <f>Hypothèses!AB55</f>
        <v>9.5000000000000001E-2</v>
      </c>
      <c r="AB3" s="41">
        <f>Hypothèses!AC55</f>
        <v>9.5000000000000001E-2</v>
      </c>
      <c r="AC3" s="41">
        <f>Hypothèses!AD55</f>
        <v>9.5000000000000001E-2</v>
      </c>
      <c r="AD3" s="41">
        <f>Hypothèses!AE55</f>
        <v>9.5000000000000001E-2</v>
      </c>
      <c r="AE3" s="41">
        <f>Hypothèses!AF55</f>
        <v>9.5000000000000001E-2</v>
      </c>
      <c r="AF3" s="41">
        <f>Hypothèses!AG55</f>
        <v>9.5000000000000001E-2</v>
      </c>
      <c r="AG3" s="41">
        <f>Hypothèses!AH55</f>
        <v>9.5000000000000001E-2</v>
      </c>
      <c r="AH3" s="41">
        <f>Hypothèses!AI55</f>
        <v>9.5000000000000001E-2</v>
      </c>
      <c r="AI3" s="41">
        <f>Hypothèses!AJ55</f>
        <v>9.5000000000000001E-2</v>
      </c>
      <c r="AJ3" s="41">
        <f>Hypothèses!AK55</f>
        <v>9.5000000000000001E-2</v>
      </c>
      <c r="AK3" s="41">
        <f>Hypothèses!AL55</f>
        <v>9.5000000000000001E-2</v>
      </c>
      <c r="AL3" s="41">
        <f>Hypothèses!AM55</f>
        <v>9.5000000000000001E-2</v>
      </c>
      <c r="AM3" s="41">
        <f>Hypothèses!AN55</f>
        <v>9.5000000000000001E-2</v>
      </c>
      <c r="AN3" s="41">
        <f>Hypothèses!AO55</f>
        <v>9.5000000000000001E-2</v>
      </c>
      <c r="AO3" s="41">
        <f>Hypothèses!AP55</f>
        <v>9.5000000000000001E-2</v>
      </c>
      <c r="AP3" s="41">
        <f>Hypothèses!AQ55</f>
        <v>9.5000000000000001E-2</v>
      </c>
      <c r="AQ3" s="41">
        <f>Hypothèses!AR55</f>
        <v>9.5000000000000001E-2</v>
      </c>
      <c r="AR3" s="41">
        <f>Hypothèses!AS55</f>
        <v>9.5000000000000001E-2</v>
      </c>
      <c r="AS3" s="41">
        <f>Hypothèses!AT55</f>
        <v>9.5000000000000001E-2</v>
      </c>
      <c r="AT3" s="41">
        <f>Hypothèses!AU55</f>
        <v>9.5000000000000001E-2</v>
      </c>
      <c r="AU3" s="41">
        <f>Hypothèses!AV55</f>
        <v>9.5000000000000001E-2</v>
      </c>
      <c r="AV3" s="41">
        <f>Hypothèses!AW55</f>
        <v>9.5000000000000001E-2</v>
      </c>
      <c r="AW3" s="41">
        <f>Hypothèses!AX55</f>
        <v>9.5000000000000001E-2</v>
      </c>
      <c r="AX3" s="41">
        <f>Hypothèses!AY55</f>
        <v>9.5000000000000001E-2</v>
      </c>
      <c r="AY3" s="41">
        <f>Hypothèses!AZ55</f>
        <v>9.5000000000000001E-2</v>
      </c>
      <c r="AZ3" s="41">
        <f>Hypothèses!BA55</f>
        <v>9.5000000000000001E-2</v>
      </c>
    </row>
    <row r="4" spans="1:52" s="40" customFormat="1">
      <c r="A4" s="164" t="s">
        <v>0</v>
      </c>
      <c r="B4" s="168" t="str">
        <f>Hypothèses!C58</f>
        <v>Exemple</v>
      </c>
      <c r="C4" s="41">
        <f>Hypothèses!D58</f>
        <v>0.02</v>
      </c>
      <c r="D4" s="41">
        <f>Hypothèses!E58</f>
        <v>0.02</v>
      </c>
      <c r="E4" s="41">
        <f>Hypothèses!F58</f>
        <v>0.02</v>
      </c>
      <c r="F4" s="41">
        <f>Hypothèses!G58</f>
        <v>0.02</v>
      </c>
      <c r="G4" s="41">
        <f>Hypothèses!H58</f>
        <v>0.02</v>
      </c>
      <c r="H4" s="41">
        <f>Hypothèses!I58</f>
        <v>0.02</v>
      </c>
      <c r="I4" s="41">
        <f>Hypothèses!J58</f>
        <v>0.02</v>
      </c>
      <c r="J4" s="41">
        <f>Hypothèses!K58</f>
        <v>0.02</v>
      </c>
      <c r="K4" s="41">
        <f>Hypothèses!L58</f>
        <v>0.02</v>
      </c>
      <c r="L4" s="41">
        <f>Hypothèses!M58</f>
        <v>0.02</v>
      </c>
      <c r="M4" s="41">
        <f>Hypothèses!N58</f>
        <v>0.02</v>
      </c>
      <c r="N4" s="41">
        <f>Hypothèses!O58</f>
        <v>0.02</v>
      </c>
      <c r="O4" s="41">
        <f>Hypothèses!P58</f>
        <v>0.02</v>
      </c>
      <c r="P4" s="41">
        <f>Hypothèses!Q58</f>
        <v>0.02</v>
      </c>
      <c r="Q4" s="41">
        <f>Hypothèses!R58</f>
        <v>0.02</v>
      </c>
      <c r="R4" s="41">
        <f>Hypothèses!S58</f>
        <v>0.02</v>
      </c>
      <c r="S4" s="41">
        <f>Hypothèses!T58</f>
        <v>0.02</v>
      </c>
      <c r="T4" s="41">
        <f>Hypothèses!U58</f>
        <v>0.02</v>
      </c>
      <c r="U4" s="41">
        <f>Hypothèses!V58</f>
        <v>0.02</v>
      </c>
      <c r="V4" s="41">
        <f>Hypothèses!W58</f>
        <v>0.02</v>
      </c>
      <c r="W4" s="41">
        <f>Hypothèses!X58</f>
        <v>0.02</v>
      </c>
      <c r="X4" s="41">
        <f>Hypothèses!Y58</f>
        <v>0.02</v>
      </c>
      <c r="Y4" s="41">
        <f>Hypothèses!Z58</f>
        <v>0.02</v>
      </c>
      <c r="Z4" s="41">
        <f>Hypothèses!AA58</f>
        <v>0.02</v>
      </c>
      <c r="AA4" s="41">
        <f>Hypothèses!AB58</f>
        <v>0.02</v>
      </c>
      <c r="AB4" s="41">
        <f>Hypothèses!AC58</f>
        <v>0.02</v>
      </c>
      <c r="AC4" s="41">
        <f>Hypothèses!AD58</f>
        <v>0.02</v>
      </c>
      <c r="AD4" s="41">
        <f>Hypothèses!AE58</f>
        <v>0.02</v>
      </c>
      <c r="AE4" s="41">
        <f>Hypothèses!AF58</f>
        <v>0.02</v>
      </c>
      <c r="AF4" s="41">
        <f>Hypothèses!AG58</f>
        <v>0.02</v>
      </c>
      <c r="AG4" s="41">
        <f>Hypothèses!AH58</f>
        <v>0.02</v>
      </c>
      <c r="AH4" s="41">
        <f>Hypothèses!AI58</f>
        <v>0.02</v>
      </c>
      <c r="AI4" s="41">
        <f>Hypothèses!AJ58</f>
        <v>0.02</v>
      </c>
      <c r="AJ4" s="41">
        <f>Hypothèses!AK58</f>
        <v>0.02</v>
      </c>
      <c r="AK4" s="41">
        <f>Hypothèses!AL58</f>
        <v>0.02</v>
      </c>
      <c r="AL4" s="41">
        <f>Hypothèses!AM58</f>
        <v>0.02</v>
      </c>
      <c r="AM4" s="41">
        <f>Hypothèses!AN58</f>
        <v>0.02</v>
      </c>
      <c r="AN4" s="41">
        <f>Hypothèses!AO58</f>
        <v>0.02</v>
      </c>
      <c r="AO4" s="41">
        <f>Hypothèses!AP58</f>
        <v>0.02</v>
      </c>
      <c r="AP4" s="41">
        <f>Hypothèses!AQ58</f>
        <v>0.02</v>
      </c>
      <c r="AQ4" s="41">
        <f>Hypothèses!AR58</f>
        <v>0.02</v>
      </c>
      <c r="AR4" s="41">
        <f>Hypothèses!AS58</f>
        <v>0.02</v>
      </c>
      <c r="AS4" s="41">
        <f>Hypothèses!AT58</f>
        <v>0.02</v>
      </c>
      <c r="AT4" s="41">
        <f>Hypothèses!AU58</f>
        <v>0.02</v>
      </c>
      <c r="AU4" s="41">
        <f>Hypothèses!AV58</f>
        <v>0.02</v>
      </c>
      <c r="AV4" s="41">
        <f>Hypothèses!AW58</f>
        <v>0.02</v>
      </c>
      <c r="AW4" s="41">
        <f>Hypothèses!AX58</f>
        <v>0.02</v>
      </c>
      <c r="AX4" s="41">
        <f>Hypothèses!AY58</f>
        <v>0.02</v>
      </c>
      <c r="AY4" s="41">
        <f>Hypothèses!AZ58</f>
        <v>0.02</v>
      </c>
      <c r="AZ4" s="41">
        <f>Hypothèses!BA58</f>
        <v>0.02</v>
      </c>
    </row>
    <row r="5" spans="1:52" s="40" customFormat="1">
      <c r="A5" s="164" t="s">
        <v>2</v>
      </c>
      <c r="B5" s="168" t="str">
        <f>Hypothèses!C61</f>
        <v>PLF 2014</v>
      </c>
      <c r="C5" s="41">
        <f>Hypothèses!D61</f>
        <v>1.2999999999999999E-2</v>
      </c>
      <c r="D5" s="41">
        <f>Hypothèses!E61</f>
        <v>1.2999999999999999E-2</v>
      </c>
      <c r="E5" s="41">
        <f>Hypothèses!F61</f>
        <v>1.2999999999999999E-2</v>
      </c>
      <c r="F5" s="41">
        <f>Hypothèses!G61</f>
        <v>1.2999999999999999E-2</v>
      </c>
      <c r="G5" s="41">
        <f>Hypothèses!H61</f>
        <v>1.2999999999999999E-2</v>
      </c>
      <c r="H5" s="41">
        <f>Hypothèses!I61</f>
        <v>1.2999999999999999E-2</v>
      </c>
      <c r="I5" s="41">
        <f>Hypothèses!J61</f>
        <v>1.2999999999999999E-2</v>
      </c>
      <c r="J5" s="41">
        <f>Hypothèses!K61</f>
        <v>1.2999999999999999E-2</v>
      </c>
      <c r="K5" s="41">
        <f>Hypothèses!L61</f>
        <v>1.2999999999999999E-2</v>
      </c>
      <c r="L5" s="41">
        <f>Hypothèses!M61</f>
        <v>1.2999999999999999E-2</v>
      </c>
      <c r="M5" s="41">
        <f>Hypothèses!N61</f>
        <v>1.2999999999999999E-2</v>
      </c>
      <c r="N5" s="41">
        <f>Hypothèses!O61</f>
        <v>1.2999999999999999E-2</v>
      </c>
      <c r="O5" s="41">
        <f>Hypothèses!P61</f>
        <v>1.2999999999999999E-2</v>
      </c>
      <c r="P5" s="41">
        <f>Hypothèses!Q61</f>
        <v>1.2999999999999999E-2</v>
      </c>
      <c r="Q5" s="41">
        <f>Hypothèses!R61</f>
        <v>1.2999999999999999E-2</v>
      </c>
      <c r="R5" s="41">
        <f>Hypothèses!S61</f>
        <v>1.2999999999999999E-2</v>
      </c>
      <c r="S5" s="41">
        <f>Hypothèses!T61</f>
        <v>1.2999999999999999E-2</v>
      </c>
      <c r="T5" s="41">
        <f>Hypothèses!U61</f>
        <v>1.2999999999999999E-2</v>
      </c>
      <c r="U5" s="41">
        <f>Hypothèses!V61</f>
        <v>1.2999999999999999E-2</v>
      </c>
      <c r="V5" s="41">
        <f>Hypothèses!W61</f>
        <v>1.2999999999999999E-2</v>
      </c>
      <c r="W5" s="41">
        <f>Hypothèses!X61</f>
        <v>1.2999999999999999E-2</v>
      </c>
      <c r="X5" s="41">
        <f>Hypothèses!Y61</f>
        <v>1.2999999999999999E-2</v>
      </c>
      <c r="Y5" s="41">
        <f>Hypothèses!Z61</f>
        <v>1.2999999999999999E-2</v>
      </c>
      <c r="Z5" s="41">
        <f>Hypothèses!AA61</f>
        <v>1.2999999999999999E-2</v>
      </c>
      <c r="AA5" s="41">
        <f>Hypothèses!AB61</f>
        <v>1.2999999999999999E-2</v>
      </c>
      <c r="AB5" s="41">
        <f>Hypothèses!AC61</f>
        <v>1.2999999999999999E-2</v>
      </c>
      <c r="AC5" s="41">
        <f>Hypothèses!AD61</f>
        <v>1.2999999999999999E-2</v>
      </c>
      <c r="AD5" s="41">
        <f>Hypothèses!AE61</f>
        <v>1.2999999999999999E-2</v>
      </c>
      <c r="AE5" s="41">
        <f>Hypothèses!AF61</f>
        <v>1.2999999999999999E-2</v>
      </c>
      <c r="AF5" s="41">
        <f>Hypothèses!AG61</f>
        <v>1.2999999999999999E-2</v>
      </c>
      <c r="AG5" s="41">
        <f>Hypothèses!AH61</f>
        <v>1.2999999999999999E-2</v>
      </c>
      <c r="AH5" s="41">
        <f>Hypothèses!AI61</f>
        <v>1.2999999999999999E-2</v>
      </c>
      <c r="AI5" s="41">
        <f>Hypothèses!AJ61</f>
        <v>1.2999999999999999E-2</v>
      </c>
      <c r="AJ5" s="41">
        <f>Hypothèses!AK61</f>
        <v>1.2999999999999999E-2</v>
      </c>
      <c r="AK5" s="41">
        <f>Hypothèses!AL61</f>
        <v>1.2999999999999999E-2</v>
      </c>
      <c r="AL5" s="41">
        <f>Hypothèses!AM61</f>
        <v>1.2999999999999999E-2</v>
      </c>
      <c r="AM5" s="41">
        <f>Hypothèses!AN61</f>
        <v>1.2999999999999999E-2</v>
      </c>
      <c r="AN5" s="41">
        <f>Hypothèses!AO61</f>
        <v>1.2999999999999999E-2</v>
      </c>
      <c r="AO5" s="41">
        <f>Hypothèses!AP61</f>
        <v>1.2999999999999999E-2</v>
      </c>
      <c r="AP5" s="41">
        <f>Hypothèses!AQ61</f>
        <v>1.2999999999999999E-2</v>
      </c>
      <c r="AQ5" s="41">
        <f>Hypothèses!AR61</f>
        <v>1.2999999999999999E-2</v>
      </c>
      <c r="AR5" s="41">
        <f>Hypothèses!AS61</f>
        <v>1.2999999999999999E-2</v>
      </c>
      <c r="AS5" s="41">
        <f>Hypothèses!AT61</f>
        <v>1.2999999999999999E-2</v>
      </c>
      <c r="AT5" s="41">
        <f>Hypothèses!AU61</f>
        <v>1.2999999999999999E-2</v>
      </c>
      <c r="AU5" s="41">
        <f>Hypothèses!AV61</f>
        <v>1.2999999999999999E-2</v>
      </c>
      <c r="AV5" s="41">
        <f>Hypothèses!AW61</f>
        <v>1.2999999999999999E-2</v>
      </c>
      <c r="AW5" s="41">
        <f>Hypothèses!AX61</f>
        <v>1.2999999999999999E-2</v>
      </c>
      <c r="AX5" s="41">
        <f>Hypothèses!AY61</f>
        <v>1.2999999999999999E-2</v>
      </c>
      <c r="AY5" s="41">
        <f>Hypothèses!AZ61</f>
        <v>1.2999999999999999E-2</v>
      </c>
      <c r="AZ5" s="41">
        <f>Hypothèses!BA61</f>
        <v>1.2999999999999999E-2</v>
      </c>
    </row>
    <row r="6" spans="1:52" s="149" customFormat="1">
      <c r="A6" s="166" t="s">
        <v>1</v>
      </c>
      <c r="B6" s="169"/>
      <c r="C6" s="148">
        <f>C3+C4</f>
        <v>0.115</v>
      </c>
      <c r="D6" s="148">
        <f t="shared" ref="D6:AF6" si="0">D3+D4</f>
        <v>0.115</v>
      </c>
      <c r="E6" s="148">
        <f t="shared" si="0"/>
        <v>0.115</v>
      </c>
      <c r="F6" s="148">
        <f t="shared" si="0"/>
        <v>0.115</v>
      </c>
      <c r="G6" s="148">
        <f t="shared" si="0"/>
        <v>0.115</v>
      </c>
      <c r="H6" s="148">
        <f t="shared" si="0"/>
        <v>0.115</v>
      </c>
      <c r="I6" s="148">
        <f t="shared" si="0"/>
        <v>0.115</v>
      </c>
      <c r="J6" s="148">
        <f t="shared" si="0"/>
        <v>0.115</v>
      </c>
      <c r="K6" s="148">
        <f t="shared" si="0"/>
        <v>0.115</v>
      </c>
      <c r="L6" s="148">
        <f t="shared" si="0"/>
        <v>0.115</v>
      </c>
      <c r="M6" s="148">
        <f t="shared" si="0"/>
        <v>0.115</v>
      </c>
      <c r="N6" s="148">
        <f t="shared" si="0"/>
        <v>0.115</v>
      </c>
      <c r="O6" s="148">
        <f t="shared" si="0"/>
        <v>0.115</v>
      </c>
      <c r="P6" s="148">
        <f t="shared" si="0"/>
        <v>0.115</v>
      </c>
      <c r="Q6" s="148">
        <f t="shared" si="0"/>
        <v>0.115</v>
      </c>
      <c r="R6" s="148">
        <f t="shared" si="0"/>
        <v>0.115</v>
      </c>
      <c r="S6" s="148">
        <f t="shared" si="0"/>
        <v>0.115</v>
      </c>
      <c r="T6" s="148">
        <f t="shared" si="0"/>
        <v>0.115</v>
      </c>
      <c r="U6" s="148">
        <f t="shared" si="0"/>
        <v>0.115</v>
      </c>
      <c r="V6" s="148">
        <f t="shared" si="0"/>
        <v>0.115</v>
      </c>
      <c r="W6" s="148">
        <f t="shared" si="0"/>
        <v>0.115</v>
      </c>
      <c r="X6" s="148">
        <f t="shared" si="0"/>
        <v>0.115</v>
      </c>
      <c r="Y6" s="148">
        <f t="shared" si="0"/>
        <v>0.115</v>
      </c>
      <c r="Z6" s="148">
        <f t="shared" si="0"/>
        <v>0.115</v>
      </c>
      <c r="AA6" s="148">
        <f t="shared" si="0"/>
        <v>0.115</v>
      </c>
      <c r="AB6" s="148">
        <f t="shared" si="0"/>
        <v>0.115</v>
      </c>
      <c r="AC6" s="148">
        <f t="shared" si="0"/>
        <v>0.115</v>
      </c>
      <c r="AD6" s="148">
        <f t="shared" si="0"/>
        <v>0.115</v>
      </c>
      <c r="AE6" s="148">
        <f t="shared" si="0"/>
        <v>0.115</v>
      </c>
      <c r="AF6" s="148">
        <f t="shared" si="0"/>
        <v>0.115</v>
      </c>
      <c r="AG6" s="148">
        <f t="shared" ref="AG6:AZ6" si="1">AG3+AG4</f>
        <v>0.115</v>
      </c>
      <c r="AH6" s="148">
        <f t="shared" si="1"/>
        <v>0.115</v>
      </c>
      <c r="AI6" s="148">
        <f t="shared" si="1"/>
        <v>0.115</v>
      </c>
      <c r="AJ6" s="148">
        <f t="shared" si="1"/>
        <v>0.115</v>
      </c>
      <c r="AK6" s="148">
        <f t="shared" si="1"/>
        <v>0.115</v>
      </c>
      <c r="AL6" s="148">
        <f t="shared" si="1"/>
        <v>0.115</v>
      </c>
      <c r="AM6" s="148">
        <f t="shared" si="1"/>
        <v>0.115</v>
      </c>
      <c r="AN6" s="148">
        <f t="shared" si="1"/>
        <v>0.115</v>
      </c>
      <c r="AO6" s="148">
        <f t="shared" si="1"/>
        <v>0.115</v>
      </c>
      <c r="AP6" s="148">
        <f t="shared" si="1"/>
        <v>0.115</v>
      </c>
      <c r="AQ6" s="148">
        <f t="shared" si="1"/>
        <v>0.115</v>
      </c>
      <c r="AR6" s="148">
        <f t="shared" si="1"/>
        <v>0.115</v>
      </c>
      <c r="AS6" s="148">
        <f t="shared" si="1"/>
        <v>0.115</v>
      </c>
      <c r="AT6" s="148">
        <f t="shared" si="1"/>
        <v>0.115</v>
      </c>
      <c r="AU6" s="148">
        <f t="shared" si="1"/>
        <v>0.115</v>
      </c>
      <c r="AV6" s="148">
        <f t="shared" si="1"/>
        <v>0.115</v>
      </c>
      <c r="AW6" s="148">
        <f t="shared" si="1"/>
        <v>0.115</v>
      </c>
      <c r="AX6" s="148">
        <f t="shared" si="1"/>
        <v>0.115</v>
      </c>
      <c r="AY6" s="148">
        <f t="shared" si="1"/>
        <v>0.115</v>
      </c>
      <c r="AZ6" s="148">
        <f t="shared" si="1"/>
        <v>0.115</v>
      </c>
    </row>
    <row r="7" spans="1:52" s="149" customFormat="1">
      <c r="A7" s="166" t="s">
        <v>3</v>
      </c>
      <c r="B7" s="169"/>
      <c r="C7" s="148">
        <f t="shared" ref="C7:V7" si="2">(1+C6)/(1+C5)-1</f>
        <v>0.10069101678183623</v>
      </c>
      <c r="D7" s="148">
        <f t="shared" si="2"/>
        <v>0.10069101678183623</v>
      </c>
      <c r="E7" s="148">
        <f t="shared" si="2"/>
        <v>0.10069101678183623</v>
      </c>
      <c r="F7" s="148">
        <f t="shared" si="2"/>
        <v>0.10069101678183623</v>
      </c>
      <c r="G7" s="148">
        <f t="shared" si="2"/>
        <v>0.10069101678183623</v>
      </c>
      <c r="H7" s="148">
        <f t="shared" si="2"/>
        <v>0.10069101678183623</v>
      </c>
      <c r="I7" s="148">
        <f t="shared" si="2"/>
        <v>0.10069101678183623</v>
      </c>
      <c r="J7" s="148">
        <f t="shared" si="2"/>
        <v>0.10069101678183623</v>
      </c>
      <c r="K7" s="148">
        <f t="shared" si="2"/>
        <v>0.10069101678183623</v>
      </c>
      <c r="L7" s="148">
        <f t="shared" si="2"/>
        <v>0.10069101678183623</v>
      </c>
      <c r="M7" s="148">
        <f t="shared" si="2"/>
        <v>0.10069101678183623</v>
      </c>
      <c r="N7" s="148">
        <f t="shared" si="2"/>
        <v>0.10069101678183623</v>
      </c>
      <c r="O7" s="148">
        <f t="shared" si="2"/>
        <v>0.10069101678183623</v>
      </c>
      <c r="P7" s="148">
        <f t="shared" si="2"/>
        <v>0.10069101678183623</v>
      </c>
      <c r="Q7" s="148">
        <f t="shared" si="2"/>
        <v>0.10069101678183623</v>
      </c>
      <c r="R7" s="148">
        <f t="shared" si="2"/>
        <v>0.10069101678183623</v>
      </c>
      <c r="S7" s="148">
        <f t="shared" si="2"/>
        <v>0.10069101678183623</v>
      </c>
      <c r="T7" s="148">
        <f t="shared" si="2"/>
        <v>0.10069101678183623</v>
      </c>
      <c r="U7" s="148">
        <f t="shared" si="2"/>
        <v>0.10069101678183623</v>
      </c>
      <c r="V7" s="148">
        <f t="shared" si="2"/>
        <v>0.10069101678183623</v>
      </c>
      <c r="W7" s="148">
        <f t="shared" ref="W7:AF7" si="3">(1+W6)/(1+W5)-1</f>
        <v>0.10069101678183623</v>
      </c>
      <c r="X7" s="148">
        <f t="shared" si="3"/>
        <v>0.10069101678183623</v>
      </c>
      <c r="Y7" s="148">
        <f t="shared" si="3"/>
        <v>0.10069101678183623</v>
      </c>
      <c r="Z7" s="148">
        <f t="shared" si="3"/>
        <v>0.10069101678183623</v>
      </c>
      <c r="AA7" s="148">
        <f t="shared" si="3"/>
        <v>0.10069101678183623</v>
      </c>
      <c r="AB7" s="148">
        <f t="shared" si="3"/>
        <v>0.10069101678183623</v>
      </c>
      <c r="AC7" s="148">
        <f t="shared" si="3"/>
        <v>0.10069101678183623</v>
      </c>
      <c r="AD7" s="148">
        <f t="shared" si="3"/>
        <v>0.10069101678183623</v>
      </c>
      <c r="AE7" s="148">
        <f t="shared" si="3"/>
        <v>0.10069101678183623</v>
      </c>
      <c r="AF7" s="148">
        <f t="shared" si="3"/>
        <v>0.10069101678183623</v>
      </c>
      <c r="AG7" s="148">
        <f t="shared" ref="AG7:AZ7" si="4">(1+AG6)/(1+AG5)-1</f>
        <v>0.10069101678183623</v>
      </c>
      <c r="AH7" s="148">
        <f t="shared" si="4"/>
        <v>0.10069101678183623</v>
      </c>
      <c r="AI7" s="148">
        <f t="shared" si="4"/>
        <v>0.10069101678183623</v>
      </c>
      <c r="AJ7" s="148">
        <f t="shared" si="4"/>
        <v>0.10069101678183623</v>
      </c>
      <c r="AK7" s="148">
        <f t="shared" si="4"/>
        <v>0.10069101678183623</v>
      </c>
      <c r="AL7" s="148">
        <f t="shared" si="4"/>
        <v>0.10069101678183623</v>
      </c>
      <c r="AM7" s="148">
        <f t="shared" si="4"/>
        <v>0.10069101678183623</v>
      </c>
      <c r="AN7" s="148">
        <f t="shared" si="4"/>
        <v>0.10069101678183623</v>
      </c>
      <c r="AO7" s="148">
        <f t="shared" si="4"/>
        <v>0.10069101678183623</v>
      </c>
      <c r="AP7" s="148">
        <f t="shared" si="4"/>
        <v>0.10069101678183623</v>
      </c>
      <c r="AQ7" s="148">
        <f t="shared" si="4"/>
        <v>0.10069101678183623</v>
      </c>
      <c r="AR7" s="148">
        <f t="shared" si="4"/>
        <v>0.10069101678183623</v>
      </c>
      <c r="AS7" s="148">
        <f t="shared" si="4"/>
        <v>0.10069101678183623</v>
      </c>
      <c r="AT7" s="148">
        <f t="shared" si="4"/>
        <v>0.10069101678183623</v>
      </c>
      <c r="AU7" s="148">
        <f t="shared" si="4"/>
        <v>0.10069101678183623</v>
      </c>
      <c r="AV7" s="148">
        <f t="shared" si="4"/>
        <v>0.10069101678183623</v>
      </c>
      <c r="AW7" s="148">
        <f t="shared" si="4"/>
        <v>0.10069101678183623</v>
      </c>
      <c r="AX7" s="148">
        <f t="shared" si="4"/>
        <v>0.10069101678183623</v>
      </c>
      <c r="AY7" s="148">
        <f t="shared" si="4"/>
        <v>0.10069101678183623</v>
      </c>
      <c r="AZ7" s="148">
        <f t="shared" si="4"/>
        <v>0.10069101678183623</v>
      </c>
    </row>
    <row r="8" spans="1:52" s="150" customFormat="1" ht="14.25" customHeight="1">
      <c r="A8" s="33" t="s">
        <v>13</v>
      </c>
      <c r="B8" s="98"/>
      <c r="C8" s="44">
        <f>1</f>
        <v>1</v>
      </c>
      <c r="D8" s="44">
        <f>C8*1/(1+D7)</f>
        <v>0.9085201793721972</v>
      </c>
      <c r="E8" s="44">
        <f>D8*1/(1+E7)</f>
        <v>0.82540891632648938</v>
      </c>
      <c r="F8" s="44">
        <f t="shared" ref="F8:V8" si="5">E8*1/(1+F7)</f>
        <v>0.74990065671635309</v>
      </c>
      <c r="G8" s="44">
        <f t="shared" si="5"/>
        <v>0.68129987915126955</v>
      </c>
      <c r="H8" s="44">
        <f t="shared" si="5"/>
        <v>0.6189746884127677</v>
      </c>
      <c r="I8" s="44">
        <f t="shared" si="5"/>
        <v>0.56235099494361762</v>
      </c>
      <c r="J8" s="44">
        <f t="shared" si="5"/>
        <v>0.51090722679630907</v>
      </c>
      <c r="K8" s="44">
        <f t="shared" si="5"/>
        <v>0.46416952533153455</v>
      </c>
      <c r="L8" s="44">
        <f t="shared" si="5"/>
        <v>0.4217073804133134</v>
      </c>
      <c r="M8" s="44">
        <f t="shared" si="5"/>
        <v>0.3831296648956829</v>
      </c>
      <c r="N8" s="44">
        <f t="shared" si="5"/>
        <v>0.34808103187383566</v>
      </c>
      <c r="O8" s="44">
        <f t="shared" si="5"/>
        <v>0.31623864151407666</v>
      </c>
      <c r="P8" s="44">
        <f t="shared" si="5"/>
        <v>0.28730918731278893</v>
      </c>
      <c r="Q8" s="44">
        <f t="shared" si="5"/>
        <v>0.2610261943926952</v>
      </c>
      <c r="R8" s="44">
        <f t="shared" si="5"/>
        <v>0.23714756495049347</v>
      </c>
      <c r="S8" s="44">
        <f t="shared" si="5"/>
        <v>0.21545334824650211</v>
      </c>
      <c r="T8" s="44">
        <f t="shared" si="5"/>
        <v>0.19574371459525258</v>
      </c>
      <c r="U8" s="44">
        <f t="shared" si="5"/>
        <v>0.17783711469505906</v>
      </c>
      <c r="V8" s="44">
        <f t="shared" si="5"/>
        <v>0.16156860734178907</v>
      </c>
      <c r="W8" s="44">
        <f t="shared" ref="W8" si="6">V8*1/(1+W7)</f>
        <v>0.14678834012307831</v>
      </c>
      <c r="X8" s="44">
        <f t="shared" ref="X8" si="7">W8*1/(1+X7)</f>
        <v>0.1333601690983662</v>
      </c>
      <c r="Y8" s="44">
        <f t="shared" ref="Y8" si="8">X8*1/(1+Y7)</f>
        <v>0.12116040475035422</v>
      </c>
      <c r="Z8" s="44">
        <f t="shared" ref="Z8" si="9">Y8*1/(1+Z7)</f>
        <v>0.11007667265659983</v>
      </c>
      <c r="AA8" s="44">
        <f t="shared" ref="AA8" si="10">Z8*1/(1+AA7)</f>
        <v>0.10000687838666872</v>
      </c>
      <c r="AB8" s="44">
        <f t="shared" ref="AB8" si="11">AA8*1/(1+AB7)</f>
        <v>9.085826709030978E-2</v>
      </c>
      <c r="AC8" s="44">
        <f t="shared" ref="AC8" si="12">AB8*1/(1+AC7)</f>
        <v>8.254656911433525E-2</v>
      </c>
      <c r="AD8" s="44">
        <f t="shared" ref="AD8" si="13">AC8*1/(1+AD7)</f>
        <v>7.4995223778315342E-2</v>
      </c>
      <c r="AE8" s="44">
        <f t="shared" ref="AE8" si="14">AD8*1/(1+AE7)</f>
        <v>6.813467415913313E-2</v>
      </c>
      <c r="AF8" s="44">
        <f t="shared" ref="AF8" si="15">AE8*1/(1+AF7)</f>
        <v>6.1901726388521844E-2</v>
      </c>
      <c r="AG8" s="44">
        <f t="shared" ref="AG8" si="16">AF8*1/(1+AG7)</f>
        <v>5.6238967561948537E-2</v>
      </c>
      <c r="AH8" s="44">
        <f t="shared" ref="AH8" si="17">AG8*1/(1+AH7)</f>
        <v>5.1094236897088668E-2</v>
      </c>
      <c r="AI8" s="44">
        <f t="shared" ref="AI8" si="18">AH8*1/(1+AI7)</f>
        <v>4.6420145270628536E-2</v>
      </c>
      <c r="AJ8" s="44">
        <f t="shared" ref="AJ8" si="19">AI8*1/(1+AJ7)</f>
        <v>4.2173638707754889E-2</v>
      </c>
      <c r="AK8" s="44">
        <f t="shared" ref="AK8" si="20">AJ8*1/(1+AK7)</f>
        <v>3.8315601803547712E-2</v>
      </c>
      <c r="AL8" s="44">
        <f t="shared" ref="AL8" si="21">AK8*1/(1+AL7)</f>
        <v>3.4810497423312853E-2</v>
      </c>
      <c r="AM8" s="44">
        <f t="shared" ref="AM8" si="22">AL8*1/(1+AM7)</f>
        <v>3.1626039363063602E-2</v>
      </c>
      <c r="AN8" s="44">
        <f t="shared" ref="AN8" si="23">AM8*1/(1+AN7)</f>
        <v>2.8732894954962715E-2</v>
      </c>
      <c r="AO8" s="44">
        <f t="shared" ref="AO8" si="24">AN8*1/(1+AO7)</f>
        <v>2.6104414878365227E-2</v>
      </c>
      <c r="AP8" s="44">
        <f t="shared" ref="AP8" si="25">AO8*1/(1+AP7)</f>
        <v>2.3716387687698629E-2</v>
      </c>
      <c r="AQ8" s="44">
        <f t="shared" ref="AQ8" si="26">AP8*1/(1+AQ7)</f>
        <v>2.1546816796088528E-2</v>
      </c>
      <c r="AR8" s="44">
        <f t="shared" ref="AR8" si="27">AQ8*1/(1+AR7)</f>
        <v>1.9575717860482223E-2</v>
      </c>
      <c r="AS8" s="44">
        <f t="shared" ref="AS8" si="28">AR8*1/(1+AS7)</f>
        <v>1.7784934701944834E-2</v>
      </c>
      <c r="AT8" s="44">
        <f t="shared" ref="AT8" si="29">AS8*1/(1+AT7)</f>
        <v>1.6157972065533734E-2</v>
      </c>
      <c r="AU8" s="44">
        <f t="shared" ref="AU8" si="30">AT8*1/(1+AU7)</f>
        <v>1.4679843679269661E-2</v>
      </c>
      <c r="AV8" s="44">
        <f t="shared" ref="AV8" si="31">AU8*1/(1+AV7)</f>
        <v>1.3336934212645889E-2</v>
      </c>
      <c r="AW8" s="44">
        <f t="shared" ref="AW8" si="32">AV8*1/(1+AW7)</f>
        <v>1.2116873863148237E-2</v>
      </c>
      <c r="AX8" s="44">
        <f t="shared" ref="AX8" si="33">AW8*1/(1+AX7)</f>
        <v>1.1008424415577724E-2</v>
      </c>
      <c r="AY8" s="44">
        <f t="shared" ref="AY8" si="34">AX8*1/(1+AY7)</f>
        <v>1.0001375724645949E-2</v>
      </c>
      <c r="AZ8" s="44">
        <f t="shared" ref="AZ8" si="35">AY8*1/(1+AZ7)</f>
        <v>9.0864516673240768E-3</v>
      </c>
    </row>
    <row r="9" spans="1:52">
      <c r="B9" s="12"/>
    </row>
    <row r="10" spans="1:52" s="72" customFormat="1">
      <c r="A10" s="59" t="s">
        <v>65</v>
      </c>
      <c r="B10" s="170"/>
      <c r="C10" s="86">
        <f ca="1">SUM('Revenus non récurrents'!C11:C12)+'Revenus non récurrents'!B13</f>
        <v>795200.00000000023</v>
      </c>
      <c r="D10" s="86">
        <f ca="1">SUM('Revenus non récurrents'!D11:D12)+'Revenus non récurrents'!C13</f>
        <v>1594600.0000000005</v>
      </c>
      <c r="E10" s="86">
        <f ca="1">SUM('Revenus non récurrents'!E11:E12)+'Revenus non récurrents'!D13</f>
        <v>2835454.8277164847</v>
      </c>
      <c r="F10" s="86">
        <f ca="1">SUM('Revenus non récurrents'!F11:F12)+'Revenus non récurrents'!E13</f>
        <v>4001194.0055223033</v>
      </c>
      <c r="G10" s="86">
        <f ca="1">SUM('Revenus non récurrents'!G11:G12)+'Revenus non récurrents'!F13</f>
        <v>3334500.0000000005</v>
      </c>
      <c r="H10" s="86">
        <f ca="1">SUM('Revenus non récurrents'!H11:H12)+'Revenus non récurrents'!G13</f>
        <v>7371513.160352435</v>
      </c>
      <c r="I10" s="86">
        <f ca="1">SUM('Revenus non récurrents'!I11:I12)+'Revenus non récurrents'!H13</f>
        <v>5656584.8026146078</v>
      </c>
      <c r="J10" s="86">
        <f ca="1">SUM('Revenus non récurrents'!J11:J12)+'Revenus non récurrents'!I13</f>
        <v>5836938.2028767001</v>
      </c>
      <c r="K10" s="86">
        <f ca="1">SUM('Revenus non récurrents'!K11:K12)+'Revenus non récurrents'!J13</f>
        <v>8460572.7551222667</v>
      </c>
      <c r="L10" s="86">
        <f ca="1">SUM('Revenus non récurrents'!L11:L12)+'Revenus non récurrents'!K13</f>
        <v>4455286.7855756935</v>
      </c>
      <c r="M10" s="86">
        <f ca="1">SUM('Revenus non récurrents'!M11:M12)+'Revenus non récurrents'!L13</f>
        <v>4083086.7992709763</v>
      </c>
      <c r="N10" s="86">
        <f ca="1">SUM('Revenus non récurrents'!N11:N12)+'Revenus non récurrents'!M13</f>
        <v>214200.00000000006</v>
      </c>
      <c r="O10" s="86">
        <f ca="1">SUM('Revenus non récurrents'!O11:O12)+'Revenus non récurrents'!N13</f>
        <v>45900.000000000007</v>
      </c>
      <c r="P10" s="86">
        <f ca="1">SUM('Revenus non récurrents'!P11:P12)+'Revenus non récurrents'!O13</f>
        <v>3653925.9280037512</v>
      </c>
      <c r="Q10" s="86">
        <f ca="1">SUM('Revenus non récurrents'!Q11:Q12)+'Revenus non récurrents'!P13</f>
        <v>0</v>
      </c>
      <c r="R10" s="86">
        <f ca="1">SUM('Revenus non récurrents'!R11:R12)+'Revenus non récurrents'!Q13</f>
        <v>0</v>
      </c>
      <c r="S10" s="86">
        <f ca="1">SUM('Revenus non récurrents'!S11:S12)+'Revenus non récurrents'!R13</f>
        <v>0</v>
      </c>
      <c r="T10" s="86">
        <f ca="1">SUM('Revenus non récurrents'!T11:T12)+'Revenus non récurrents'!S13</f>
        <v>0</v>
      </c>
      <c r="U10" s="86">
        <f ca="1">SUM('Revenus non récurrents'!U11:U12)+'Revenus non récurrents'!T13</f>
        <v>0</v>
      </c>
      <c r="V10" s="86">
        <f ca="1">SUM('Revenus non récurrents'!V11:V12)+'Revenus non récurrents'!U13</f>
        <v>0</v>
      </c>
      <c r="W10" s="86">
        <f ca="1">SUM('Revenus non récurrents'!W11:W12)+'Revenus non récurrents'!V13</f>
        <v>7200.0000000000018</v>
      </c>
      <c r="X10" s="86">
        <f ca="1">SUM('Revenus non récurrents'!X11:X12)+'Revenus non récurrents'!W13</f>
        <v>11700.000000000004</v>
      </c>
      <c r="Y10" s="86">
        <f ca="1">SUM('Revenus non récurrents'!Y11:Y12)+'Revenus non récurrents'!X13</f>
        <v>13500.000000000004</v>
      </c>
      <c r="Z10" s="86">
        <f ca="1">SUM('Revenus non récurrents'!Z11:Z12)+'Revenus non récurrents'!Y13</f>
        <v>14400.000000000004</v>
      </c>
      <c r="AA10" s="86">
        <f ca="1">SUM('Revenus non récurrents'!AA11:AA12)+'Revenus non récurrents'!Z13</f>
        <v>13500.000000000004</v>
      </c>
      <c r="AB10" s="86">
        <f ca="1">SUM('Revenus non récurrents'!AB11:AB12)+'Revenus non récurrents'!AA13</f>
        <v>11700.000000000004</v>
      </c>
      <c r="AC10" s="86">
        <f ca="1">SUM('Revenus non récurrents'!AC11:AC12)+'Revenus non récurrents'!AB13</f>
        <v>8100.0000000000018</v>
      </c>
      <c r="AD10" s="86">
        <f ca="1">SUM('Revenus non récurrents'!AD11:AD12)+'Revenus non récurrents'!AC13</f>
        <v>7200.0000000000018</v>
      </c>
      <c r="AE10" s="86">
        <f ca="1">SUM('Revenus non récurrents'!AE11:AE12)+'Revenus non récurrents'!AD13</f>
        <v>2700.0000000000009</v>
      </c>
      <c r="AF10" s="86">
        <f ca="1">SUM('Revenus non récurrents'!AF11:AF12)+'Revenus non récurrents'!AE13</f>
        <v>0</v>
      </c>
      <c r="AG10" s="86">
        <f ca="1">SUM('Revenus non récurrents'!AG11:AG12)+'Revenus non récurrents'!AF13</f>
        <v>0</v>
      </c>
      <c r="AH10" s="86">
        <f ca="1">SUM('Revenus non récurrents'!AH11:AH12)+'Revenus non récurrents'!AG13</f>
        <v>0</v>
      </c>
      <c r="AI10" s="86">
        <f ca="1">SUM('Revenus non récurrents'!AI11:AI12)+'Revenus non récurrents'!AH13</f>
        <v>0</v>
      </c>
      <c r="AJ10" s="86">
        <f ca="1">SUM('Revenus non récurrents'!AJ11:AJ12)+'Revenus non récurrents'!AI13</f>
        <v>0</v>
      </c>
      <c r="AK10" s="86">
        <f ca="1">SUM('Revenus non récurrents'!AK11:AK12)+'Revenus non récurrents'!AJ13</f>
        <v>0</v>
      </c>
      <c r="AL10" s="86">
        <f ca="1">SUM('Revenus non récurrents'!AL11:AL12)+'Revenus non récurrents'!AK13</f>
        <v>0</v>
      </c>
      <c r="AM10" s="86">
        <f ca="1">SUM('Revenus non récurrents'!AM11:AM12)+'Revenus non récurrents'!AL13</f>
        <v>0</v>
      </c>
      <c r="AN10" s="86">
        <f ca="1">SUM('Revenus non récurrents'!AN11:AN12)+'Revenus non récurrents'!AM13</f>
        <v>0</v>
      </c>
      <c r="AO10" s="86">
        <f ca="1">SUM('Revenus non récurrents'!AO11:AO12)+'Revenus non récurrents'!AN13</f>
        <v>0</v>
      </c>
      <c r="AP10" s="86">
        <f ca="1">SUM('Revenus non récurrents'!AP11:AP12)+'Revenus non récurrents'!AO13</f>
        <v>0</v>
      </c>
      <c r="AQ10" s="86">
        <f ca="1">SUM('Revenus non récurrents'!AQ11:AQ12)+'Revenus non récurrents'!AP13</f>
        <v>7200.0000000000018</v>
      </c>
      <c r="AR10" s="86">
        <f ca="1">SUM('Revenus non récurrents'!AR11:AR12)+'Revenus non récurrents'!AQ13</f>
        <v>11700.000000000004</v>
      </c>
      <c r="AS10" s="86">
        <f ca="1">SUM('Revenus non récurrents'!AS11:AS12)+'Revenus non récurrents'!AR13</f>
        <v>13500.000000000004</v>
      </c>
      <c r="AT10" s="86">
        <f ca="1">SUM('Revenus non récurrents'!AT11:AT12)+'Revenus non récurrents'!AS13</f>
        <v>14400.000000000004</v>
      </c>
      <c r="AU10" s="86">
        <f ca="1">SUM('Revenus non récurrents'!AU11:AU12)+'Revenus non récurrents'!AT13</f>
        <v>13500.000000000004</v>
      </c>
      <c r="AV10" s="86">
        <f ca="1">SUM('Revenus non récurrents'!AV11:AV12)+'Revenus non récurrents'!AU13</f>
        <v>11700.000000000004</v>
      </c>
      <c r="AW10" s="86">
        <f ca="1">SUM('Revenus non récurrents'!AW11:AW12)+'Revenus non récurrents'!AV13</f>
        <v>8100.0000000000018</v>
      </c>
      <c r="AX10" s="86">
        <f ca="1">SUM('Revenus non récurrents'!AX11:AX12)+'Revenus non récurrents'!AW13</f>
        <v>7200.0000000000018</v>
      </c>
      <c r="AY10" s="86">
        <f ca="1">SUM('Revenus non récurrents'!AY11:AY12)+'Revenus non récurrents'!AX13</f>
        <v>2700.0000000000009</v>
      </c>
      <c r="AZ10" s="86">
        <f ca="1">SUM('Revenus non récurrents'!AZ11:AZ12)+'Revenus non récurrents'!AY13</f>
        <v>0</v>
      </c>
    </row>
    <row r="11" spans="1:52" s="77" customFormat="1">
      <c r="A11" s="166" t="s">
        <v>73</v>
      </c>
      <c r="B11" s="170"/>
      <c r="C11" s="86">
        <f ca="1">'Revenus récurrents'!C18</f>
        <v>0</v>
      </c>
      <c r="D11" s="86">
        <f ca="1">'Revenus récurrents'!D18</f>
        <v>0</v>
      </c>
      <c r="E11" s="86">
        <f ca="1">'Revenus récurrents'!E18</f>
        <v>0</v>
      </c>
      <c r="F11" s="86">
        <f ca="1">'Revenus récurrents'!F18</f>
        <v>0</v>
      </c>
      <c r="G11" s="86">
        <f ca="1">'Revenus récurrents'!G18</f>
        <v>0</v>
      </c>
      <c r="H11" s="86">
        <f ca="1">'Revenus récurrents'!H18</f>
        <v>0</v>
      </c>
      <c r="I11" s="86">
        <f ca="1">'Revenus récurrents'!I18</f>
        <v>0</v>
      </c>
      <c r="J11" s="86">
        <f ca="1">'Revenus récurrents'!J18</f>
        <v>0</v>
      </c>
      <c r="K11" s="86">
        <f ca="1">'Revenus récurrents'!K18</f>
        <v>0</v>
      </c>
      <c r="L11" s="86">
        <f ca="1">'Revenus récurrents'!L18</f>
        <v>0</v>
      </c>
      <c r="M11" s="86">
        <f ca="1">'Revenus récurrents'!M18</f>
        <v>0</v>
      </c>
      <c r="N11" s="86">
        <f ca="1">'Revenus récurrents'!N18</f>
        <v>0</v>
      </c>
      <c r="O11" s="86">
        <f ca="1">'Revenus récurrents'!O18</f>
        <v>0</v>
      </c>
      <c r="P11" s="86">
        <f ca="1">'Revenus récurrents'!P18</f>
        <v>0</v>
      </c>
      <c r="Q11" s="86">
        <f ca="1">'Revenus récurrents'!Q18</f>
        <v>0</v>
      </c>
      <c r="R11" s="86">
        <f ca="1">'Revenus récurrents'!R18</f>
        <v>0</v>
      </c>
      <c r="S11" s="86">
        <f ca="1">'Revenus récurrents'!S18</f>
        <v>0</v>
      </c>
      <c r="T11" s="86">
        <f ca="1">'Revenus récurrents'!T18</f>
        <v>0</v>
      </c>
      <c r="U11" s="86">
        <f ca="1">'Revenus récurrents'!U18</f>
        <v>0</v>
      </c>
      <c r="V11" s="86">
        <f ca="1">'Revenus récurrents'!V18</f>
        <v>0</v>
      </c>
      <c r="W11" s="86">
        <f ca="1">'Revenus récurrents'!W18</f>
        <v>0</v>
      </c>
      <c r="X11" s="86">
        <f ca="1">'Revenus récurrents'!X18</f>
        <v>0</v>
      </c>
      <c r="Y11" s="86">
        <f ca="1">'Revenus récurrents'!Y18</f>
        <v>0</v>
      </c>
      <c r="Z11" s="86">
        <f ca="1">'Revenus récurrents'!Z18</f>
        <v>0</v>
      </c>
      <c r="AA11" s="86">
        <f ca="1">'Revenus récurrents'!AA18</f>
        <v>0</v>
      </c>
      <c r="AB11" s="86">
        <f ca="1">'Revenus récurrents'!AB18</f>
        <v>0</v>
      </c>
      <c r="AC11" s="86">
        <f ca="1">'Revenus récurrents'!AC18</f>
        <v>0</v>
      </c>
      <c r="AD11" s="86">
        <f ca="1">'Revenus récurrents'!AD18</f>
        <v>0</v>
      </c>
      <c r="AE11" s="86">
        <f ca="1">'Revenus récurrents'!AE18</f>
        <v>0</v>
      </c>
      <c r="AF11" s="86">
        <f ca="1">'Revenus récurrents'!AF18</f>
        <v>0</v>
      </c>
      <c r="AG11" s="86">
        <f ca="1">'Revenus récurrents'!AG18</f>
        <v>0</v>
      </c>
      <c r="AH11" s="86">
        <f ca="1">'Revenus récurrents'!AH18</f>
        <v>0</v>
      </c>
      <c r="AI11" s="86">
        <f ca="1">'Revenus récurrents'!AI18</f>
        <v>0</v>
      </c>
      <c r="AJ11" s="86">
        <f ca="1">'Revenus récurrents'!AJ18</f>
        <v>0</v>
      </c>
      <c r="AK11" s="86">
        <f ca="1">'Revenus récurrents'!AK18</f>
        <v>0</v>
      </c>
      <c r="AL11" s="86">
        <f ca="1">'Revenus récurrents'!AL18</f>
        <v>0</v>
      </c>
      <c r="AM11" s="86">
        <f ca="1">'Revenus récurrents'!AM18</f>
        <v>0</v>
      </c>
      <c r="AN11" s="86">
        <f ca="1">'Revenus récurrents'!AN18</f>
        <v>0</v>
      </c>
      <c r="AO11" s="86">
        <f ca="1">'Revenus récurrents'!AO18</f>
        <v>0</v>
      </c>
      <c r="AP11" s="86">
        <f ca="1">'Revenus récurrents'!AP18</f>
        <v>0</v>
      </c>
      <c r="AQ11" s="86">
        <f ca="1">'Revenus récurrents'!AQ18</f>
        <v>0</v>
      </c>
      <c r="AR11" s="86">
        <f ca="1">'Revenus récurrents'!AR18</f>
        <v>0</v>
      </c>
      <c r="AS11" s="86">
        <f ca="1">'Revenus récurrents'!AS18</f>
        <v>0</v>
      </c>
      <c r="AT11" s="86">
        <f ca="1">'Revenus récurrents'!AT18</f>
        <v>0</v>
      </c>
      <c r="AU11" s="86">
        <f ca="1">'Revenus récurrents'!AU18</f>
        <v>0</v>
      </c>
      <c r="AV11" s="86">
        <f ca="1">'Revenus récurrents'!AV18</f>
        <v>0</v>
      </c>
      <c r="AW11" s="86">
        <f ca="1">'Revenus récurrents'!AW18</f>
        <v>0</v>
      </c>
      <c r="AX11" s="86">
        <f ca="1">'Revenus récurrents'!AX18</f>
        <v>0</v>
      </c>
      <c r="AY11" s="86">
        <f ca="1">'Revenus récurrents'!AY18</f>
        <v>0</v>
      </c>
      <c r="AZ11" s="86">
        <f ca="1">'Revenus récurrents'!AZ18</f>
        <v>0</v>
      </c>
    </row>
    <row r="12" spans="1:52" ht="15.75" customHeight="1">
      <c r="B12" s="10"/>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row>
    <row r="13" spans="1:52" s="85" customFormat="1">
      <c r="A13" s="59" t="s">
        <v>56</v>
      </c>
      <c r="B13" s="171" t="str">
        <f>Hypothèses!C85</f>
        <v>Investissements AMII</v>
      </c>
      <c r="C13" s="86">
        <f>Hypothèses!D85</f>
        <v>2165458.3607580066</v>
      </c>
      <c r="D13" s="86">
        <f>Hypothèses!E85</f>
        <v>4402202.6233634716</v>
      </c>
      <c r="E13" s="86">
        <f>Hypothèses!F85</f>
        <v>5989873.2872378435</v>
      </c>
      <c r="F13" s="86">
        <f>Hypothèses!G85</f>
        <v>7164385.4550032122</v>
      </c>
      <c r="G13" s="86">
        <f>Hypothèses!H85</f>
        <v>7590916.2975509465</v>
      </c>
      <c r="H13" s="86">
        <f>Hypothèses!I85</f>
        <v>7324870.7236418147</v>
      </c>
      <c r="I13" s="86">
        <f>Hypothèses!J85</f>
        <v>6171168.9892721437</v>
      </c>
      <c r="J13" s="86">
        <f>Hypothèses!K85</f>
        <v>5490633.285695672</v>
      </c>
      <c r="K13" s="86">
        <f>Hypothèses!L85</f>
        <v>3755883.8198752422</v>
      </c>
      <c r="L13" s="86">
        <f>Hypothèses!M85</f>
        <v>2179852.6119589629</v>
      </c>
      <c r="M13" s="86">
        <f>Hypothèses!N85</f>
        <v>1522222.6143430988</v>
      </c>
      <c r="N13" s="86">
        <f>Hypothèses!O85</f>
        <v>1199829.5241991647</v>
      </c>
      <c r="O13" s="86">
        <f>Hypothèses!P85</f>
        <v>1036451.2843456276</v>
      </c>
      <c r="P13" s="86">
        <f>Hypothèses!Q85</f>
        <v>1020572.0350602327</v>
      </c>
      <c r="Q13" s="86">
        <f>Hypothèses!R85</f>
        <v>1061394.9164626419</v>
      </c>
      <c r="R13" s="86">
        <f>Hypothèses!S85</f>
        <v>1102217.7978650513</v>
      </c>
      <c r="S13" s="86">
        <f>Hypothèses!T85</f>
        <v>1143040.6792674605</v>
      </c>
      <c r="T13" s="86">
        <f>Hypothèses!U85</f>
        <v>1183863.5606698697</v>
      </c>
      <c r="U13" s="86">
        <f>Hypothèses!V85</f>
        <v>1224686.4420722791</v>
      </c>
      <c r="V13" s="86">
        <f>Hypothèses!W85</f>
        <v>1265509.3234746882</v>
      </c>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row>
    <row r="14" spans="1:52">
      <c r="B14" s="10"/>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2"/>
      <c r="AY14" s="152"/>
      <c r="AZ14" s="152"/>
    </row>
    <row r="15" spans="1:52">
      <c r="A15" s="210" t="s">
        <v>43</v>
      </c>
      <c r="B15" s="172"/>
      <c r="C15" s="209">
        <f ca="1">-C27/C28</f>
        <v>2.0389329450912173</v>
      </c>
    </row>
    <row r="16" spans="1:52">
      <c r="A16" s="166"/>
      <c r="B16" s="172"/>
      <c r="C16" s="153"/>
    </row>
    <row r="17" spans="1:52" s="77" customFormat="1">
      <c r="A17" s="166" t="s">
        <v>64</v>
      </c>
      <c r="B17" s="170"/>
      <c r="C17" s="86">
        <f ca="1">'Revenus récurrents'!C15</f>
        <v>953.00455896912683</v>
      </c>
      <c r="D17" s="86">
        <f ca="1">'Revenus récurrents'!D15</f>
        <v>10389.802036796933</v>
      </c>
      <c r="E17" s="86">
        <f ca="1">'Revenus récurrents'!E15</f>
        <v>47228.46545433205</v>
      </c>
      <c r="F17" s="86">
        <f ca="1">'Revenus récurrents'!F15</f>
        <v>141605.65924487312</v>
      </c>
      <c r="G17" s="86">
        <f ca="1">'Revenus récurrents'!G15</f>
        <v>309772.86907275987</v>
      </c>
      <c r="H17" s="86">
        <f ca="1">'Revenus récurrents'!H15</f>
        <v>546695.85700056097</v>
      </c>
      <c r="I17" s="86">
        <f ca="1">'Revenus récurrents'!I15</f>
        <v>824850.85785626317</v>
      </c>
      <c r="J17" s="86">
        <f ca="1">'Revenus récurrents'!J15</f>
        <v>1099845.3071918809</v>
      </c>
      <c r="K17" s="86">
        <f ca="1">'Revenus récurrents'!K15</f>
        <v>1346256.6105612582</v>
      </c>
      <c r="L17" s="86">
        <f ca="1">'Revenus récurrents'!L15</f>
        <v>1542313.9100364048</v>
      </c>
      <c r="M17" s="86">
        <f ca="1">'Revenus récurrents'!M15</f>
        <v>1681625.3280324973</v>
      </c>
      <c r="N17" s="86">
        <f ca="1">'Revenus récurrents'!N15</f>
        <v>1776451.0741354814</v>
      </c>
      <c r="O17" s="86">
        <f ca="1">'Revenus récurrents'!O15</f>
        <v>1830418.6678320174</v>
      </c>
      <c r="P17" s="86">
        <f ca="1">'Revenus récurrents'!P15</f>
        <v>1868293.0565968843</v>
      </c>
      <c r="Q17" s="86">
        <f ca="1">'Revenus récurrents'!Q15</f>
        <v>1904005.421906149</v>
      </c>
      <c r="R17" s="86">
        <f ca="1">'Revenus récurrents'!R15</f>
        <v>1930992.2833890887</v>
      </c>
      <c r="S17" s="86">
        <f ca="1">'Revenus récurrents'!S15</f>
        <v>1958813.5982260755</v>
      </c>
      <c r="T17" s="86">
        <f ca="1">'Revenus récurrents'!T15</f>
        <v>1981753.2118288768</v>
      </c>
      <c r="U17" s="86">
        <f ca="1">'Revenus récurrents'!U15</f>
        <v>2003210.2194848063</v>
      </c>
      <c r="V17" s="86">
        <f ca="1">'Revenus récurrents'!V15</f>
        <v>2022670.1755146473</v>
      </c>
      <c r="W17" s="86">
        <f ca="1">'Revenus récurrents'!W15</f>
        <v>2037280.1781939971</v>
      </c>
      <c r="X17" s="86">
        <f ca="1">'Revenus récurrents'!X15</f>
        <v>2052817.3313835526</v>
      </c>
      <c r="Y17" s="86">
        <f ca="1">'Revenus récurrents'!Y15</f>
        <v>2058824.8943598422</v>
      </c>
      <c r="Z17" s="86">
        <f ca="1">'Revenus récurrents'!Z15</f>
        <v>2058824.8943598422</v>
      </c>
      <c r="AA17" s="86">
        <f ca="1">'Revenus récurrents'!AA15</f>
        <v>2058824.8943598422</v>
      </c>
      <c r="AB17" s="86">
        <f ca="1">'Revenus récurrents'!AB15</f>
        <v>2058824.8943598422</v>
      </c>
      <c r="AC17" s="86">
        <f ca="1">'Revenus récurrents'!AC15</f>
        <v>2058824.8943598422</v>
      </c>
      <c r="AD17" s="86">
        <f ca="1">'Revenus récurrents'!AD15</f>
        <v>2058824.8943598422</v>
      </c>
      <c r="AE17" s="86">
        <f ca="1">'Revenus récurrents'!AE15</f>
        <v>2058824.8943598422</v>
      </c>
      <c r="AF17" s="86">
        <f ca="1">'Revenus récurrents'!AF15</f>
        <v>2058824.8943598422</v>
      </c>
      <c r="AG17" s="86">
        <f ca="1">'Revenus récurrents'!AG15</f>
        <v>2058824.8943598422</v>
      </c>
      <c r="AH17" s="86">
        <f ca="1">'Revenus récurrents'!AH15</f>
        <v>2058824.8943598422</v>
      </c>
      <c r="AI17" s="86">
        <f ca="1">'Revenus récurrents'!AI15</f>
        <v>2058824.8943598422</v>
      </c>
      <c r="AJ17" s="86">
        <f ca="1">'Revenus récurrents'!AJ15</f>
        <v>2058824.8943598422</v>
      </c>
      <c r="AK17" s="86">
        <f ca="1">'Revenus récurrents'!AK15</f>
        <v>2058824.8943598422</v>
      </c>
      <c r="AL17" s="86">
        <f ca="1">'Revenus récurrents'!AL15</f>
        <v>2058824.8943598422</v>
      </c>
      <c r="AM17" s="86">
        <f ca="1">'Revenus récurrents'!AM15</f>
        <v>2058824.8943598422</v>
      </c>
      <c r="AN17" s="86">
        <f ca="1">'Revenus récurrents'!AN15</f>
        <v>2058824.8943598422</v>
      </c>
      <c r="AO17" s="86">
        <f ca="1">'Revenus récurrents'!AO15</f>
        <v>2058824.8943598422</v>
      </c>
      <c r="AP17" s="86">
        <f ca="1">'Revenus récurrents'!AP15</f>
        <v>2058824.8943598422</v>
      </c>
      <c r="AQ17" s="86">
        <f ca="1">'Revenus récurrents'!AQ15</f>
        <v>2058824.8943598422</v>
      </c>
      <c r="AR17" s="86">
        <f ca="1">'Revenus récurrents'!AR15</f>
        <v>2058824.8943598422</v>
      </c>
      <c r="AS17" s="86">
        <f ca="1">'Revenus récurrents'!AS15</f>
        <v>2058824.8943598422</v>
      </c>
      <c r="AT17" s="86">
        <f ca="1">'Revenus récurrents'!AT15</f>
        <v>2058824.8943598422</v>
      </c>
      <c r="AU17" s="86">
        <f ca="1">'Revenus récurrents'!AU15</f>
        <v>2058824.8943598422</v>
      </c>
      <c r="AV17" s="86">
        <f ca="1">'Revenus récurrents'!AV15</f>
        <v>2058824.8943598422</v>
      </c>
      <c r="AW17" s="86">
        <f ca="1">'Revenus récurrents'!AW15</f>
        <v>2058824.8943598422</v>
      </c>
      <c r="AX17" s="86">
        <f ca="1">'Revenus récurrents'!AX15</f>
        <v>2058824.8943598422</v>
      </c>
      <c r="AY17" s="86">
        <f ca="1">'Revenus récurrents'!AY15</f>
        <v>2058824.8943598422</v>
      </c>
      <c r="AZ17" s="86">
        <f ca="1">'Revenus récurrents'!AZ15</f>
        <v>2058824.8943598422</v>
      </c>
    </row>
    <row r="18" spans="1:52" s="77" customFormat="1">
      <c r="A18" s="166" t="s">
        <v>12</v>
      </c>
      <c r="B18" s="169"/>
      <c r="C18" s="86">
        <f ca="1">C10+C11+C17-C13</f>
        <v>-1369305.3561990373</v>
      </c>
      <c r="D18" s="86">
        <f t="shared" ref="D18:AZ18" ca="1" si="36">D10+D11+D17-D13</f>
        <v>-2797212.821326674</v>
      </c>
      <c r="E18" s="86">
        <f t="shared" ca="1" si="36"/>
        <v>-3107189.9940670268</v>
      </c>
      <c r="F18" s="86">
        <f t="shared" ca="1" si="36"/>
        <v>-3021585.7902360358</v>
      </c>
      <c r="G18" s="86">
        <f t="shared" ca="1" si="36"/>
        <v>-3946643.428478186</v>
      </c>
      <c r="H18" s="86">
        <f t="shared" ca="1" si="36"/>
        <v>593338.29371118173</v>
      </c>
      <c r="I18" s="86">
        <f t="shared" ca="1" si="36"/>
        <v>310266.67119872756</v>
      </c>
      <c r="J18" s="86">
        <f t="shared" ca="1" si="36"/>
        <v>1446150.2243729085</v>
      </c>
      <c r="K18" s="86">
        <f t="shared" ca="1" si="36"/>
        <v>6050945.5458082836</v>
      </c>
      <c r="L18" s="86">
        <f t="shared" ca="1" si="36"/>
        <v>3817748.0836531352</v>
      </c>
      <c r="M18" s="86">
        <f t="shared" ca="1" si="36"/>
        <v>4242489.5129603744</v>
      </c>
      <c r="N18" s="86">
        <f t="shared" ca="1" si="36"/>
        <v>790821.54993631667</v>
      </c>
      <c r="O18" s="86">
        <f t="shared" ca="1" si="36"/>
        <v>839867.38348638976</v>
      </c>
      <c r="P18" s="86">
        <f t="shared" ca="1" si="36"/>
        <v>4501646.9495404027</v>
      </c>
      <c r="Q18" s="86">
        <f t="shared" ca="1" si="36"/>
        <v>842610.50544350711</v>
      </c>
      <c r="R18" s="86">
        <f t="shared" ca="1" si="36"/>
        <v>828774.48552403739</v>
      </c>
      <c r="S18" s="86">
        <f t="shared" ca="1" si="36"/>
        <v>815772.91895861505</v>
      </c>
      <c r="T18" s="86">
        <f t="shared" ca="1" si="36"/>
        <v>797889.6511590071</v>
      </c>
      <c r="U18" s="86">
        <f t="shared" ca="1" si="36"/>
        <v>778523.77741252724</v>
      </c>
      <c r="V18" s="86">
        <f t="shared" ca="1" si="36"/>
        <v>757160.85203995905</v>
      </c>
      <c r="W18" s="86">
        <f t="shared" ca="1" si="36"/>
        <v>2044480.1781939971</v>
      </c>
      <c r="X18" s="86">
        <f t="shared" ca="1" si="36"/>
        <v>2064517.3313835526</v>
      </c>
      <c r="Y18" s="86">
        <f t="shared" ca="1" si="36"/>
        <v>2072324.8943598422</v>
      </c>
      <c r="Z18" s="86">
        <f t="shared" ca="1" si="36"/>
        <v>2073224.8943598422</v>
      </c>
      <c r="AA18" s="86">
        <f t="shared" ca="1" si="36"/>
        <v>2072324.8943598422</v>
      </c>
      <c r="AB18" s="86">
        <f t="shared" ca="1" si="36"/>
        <v>2070524.8943598422</v>
      </c>
      <c r="AC18" s="86">
        <f t="shared" ca="1" si="36"/>
        <v>2066924.8943598422</v>
      </c>
      <c r="AD18" s="86">
        <f t="shared" ca="1" si="36"/>
        <v>2066024.8943598422</v>
      </c>
      <c r="AE18" s="86">
        <f t="shared" ca="1" si="36"/>
        <v>2061524.8943598422</v>
      </c>
      <c r="AF18" s="86">
        <f t="shared" ca="1" si="36"/>
        <v>2058824.8943598422</v>
      </c>
      <c r="AG18" s="86">
        <f t="shared" ca="1" si="36"/>
        <v>2058824.8943598422</v>
      </c>
      <c r="AH18" s="86">
        <f t="shared" ca="1" si="36"/>
        <v>2058824.8943598422</v>
      </c>
      <c r="AI18" s="86">
        <f t="shared" ca="1" si="36"/>
        <v>2058824.8943598422</v>
      </c>
      <c r="AJ18" s="86">
        <f t="shared" ca="1" si="36"/>
        <v>2058824.8943598422</v>
      </c>
      <c r="AK18" s="86">
        <f t="shared" ca="1" si="36"/>
        <v>2058824.8943598422</v>
      </c>
      <c r="AL18" s="86">
        <f t="shared" ca="1" si="36"/>
        <v>2058824.8943598422</v>
      </c>
      <c r="AM18" s="86">
        <f t="shared" ca="1" si="36"/>
        <v>2058824.8943598422</v>
      </c>
      <c r="AN18" s="86">
        <f t="shared" ca="1" si="36"/>
        <v>2058824.8943598422</v>
      </c>
      <c r="AO18" s="86">
        <f t="shared" ca="1" si="36"/>
        <v>2058824.8943598422</v>
      </c>
      <c r="AP18" s="86">
        <f t="shared" ca="1" si="36"/>
        <v>2058824.8943598422</v>
      </c>
      <c r="AQ18" s="86">
        <f t="shared" ca="1" si="36"/>
        <v>2066024.8943598422</v>
      </c>
      <c r="AR18" s="86">
        <f t="shared" ca="1" si="36"/>
        <v>2070524.8943598422</v>
      </c>
      <c r="AS18" s="86">
        <f t="shared" ca="1" si="36"/>
        <v>2072324.8943598422</v>
      </c>
      <c r="AT18" s="86">
        <f t="shared" ca="1" si="36"/>
        <v>2073224.8943598422</v>
      </c>
      <c r="AU18" s="86">
        <f t="shared" ca="1" si="36"/>
        <v>2072324.8943598422</v>
      </c>
      <c r="AV18" s="86">
        <f t="shared" ca="1" si="36"/>
        <v>2070524.8943598422</v>
      </c>
      <c r="AW18" s="86">
        <f t="shared" ca="1" si="36"/>
        <v>2066924.8943598422</v>
      </c>
      <c r="AX18" s="86">
        <f t="shared" ca="1" si="36"/>
        <v>2066024.8943598422</v>
      </c>
      <c r="AY18" s="86">
        <f t="shared" ca="1" si="36"/>
        <v>2061524.8943598422</v>
      </c>
      <c r="AZ18" s="86">
        <f t="shared" ca="1" si="36"/>
        <v>2058824.8943598422</v>
      </c>
    </row>
    <row r="19" spans="1:52">
      <c r="B19" s="12"/>
    </row>
    <row r="20" spans="1:52">
      <c r="A20" s="210" t="s">
        <v>41</v>
      </c>
      <c r="B20" s="172"/>
      <c r="C20" s="208">
        <f ca="1">SUMPRODUCT((OFFSET(C18,,,1,Hypothèses!C6)),(OFFSET(C8,,,1,Hypothèses!C6)))</f>
        <v>1.6589183360338211E-9</v>
      </c>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row>
    <row r="21" spans="1:52" ht="15.75" customHeight="1">
      <c r="A21" s="85"/>
      <c r="B21" s="160"/>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row>
    <row r="22" spans="1:52" ht="15.75" customHeight="1">
      <c r="A22" s="207" t="s">
        <v>180</v>
      </c>
      <c r="B22" s="160"/>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row>
    <row r="23" spans="1:52" hidden="1" outlineLevel="1">
      <c r="A23" s="167"/>
      <c r="B23" s="160"/>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row>
    <row r="24" spans="1:52" hidden="1" outlineLevel="1">
      <c r="A24" s="151" t="s">
        <v>54</v>
      </c>
      <c r="B24" s="12"/>
      <c r="C24" s="13">
        <f ca="1">C10-C13-'Calcul location'!$C$114/'Calcul location'!$C$115*'Revenus récurrents'!C12*12*'Revenus récurrents'!$C$3</f>
        <v>-1370258.3607580063</v>
      </c>
      <c r="D24" s="13">
        <f ca="1">D10-D13-'Calcul location'!$C$114/'Calcul location'!$C$115*'Revenus récurrents'!D12*12*'Revenus récurrents'!$C$3</f>
        <v>-2807602.6233634711</v>
      </c>
      <c r="E24" s="13">
        <f ca="1">E10-E13-'Calcul location'!$C$114/'Calcul location'!$C$115*'Revenus récurrents'!E12*12*'Revenus récurrents'!$C$3</f>
        <v>-3154418.4595213588</v>
      </c>
      <c r="F24" s="13">
        <f ca="1">F10-F13-'Calcul location'!$C$114/'Calcul location'!$C$115*'Revenus récurrents'!F12*12*'Revenus récurrents'!$C$3</f>
        <v>-3163191.4494809089</v>
      </c>
      <c r="G24" s="13">
        <f ca="1">G10-G13-'Calcul location'!$C$114/'Calcul location'!$C$115*'Revenus récurrents'!G12*12*'Revenus récurrents'!$C$3</f>
        <v>-4256416.2975509465</v>
      </c>
      <c r="H24" s="13">
        <f ca="1">H10-H13-'Calcul location'!$C$114/'Calcul location'!$C$115*'Revenus récurrents'!H12*12*'Revenus récurrents'!$C$3</f>
        <v>46642.436710620299</v>
      </c>
      <c r="I24" s="13">
        <f ca="1">I10-I13-'Calcul location'!$C$114/'Calcul location'!$C$115*'Revenus récurrents'!I12*12*'Revenus récurrents'!$C$3</f>
        <v>-514584.18665753584</v>
      </c>
      <c r="J24" s="13">
        <f ca="1">J10-J13-'Calcul location'!$C$114/'Calcul location'!$C$115*'Revenus récurrents'!J12*12*'Revenus récurrents'!$C$3</f>
        <v>346304.91718102805</v>
      </c>
      <c r="K24" s="13">
        <f ca="1">K10-K13-'Calcul location'!$C$114/'Calcul location'!$C$115*'Revenus récurrents'!K12*12*'Revenus récurrents'!$C$3</f>
        <v>4704688.9352470245</v>
      </c>
      <c r="L24" s="13">
        <f ca="1">L10-L13-'Calcul location'!$C$114/'Calcul location'!$C$115*'Revenus récurrents'!L12*12*'Revenus récurrents'!$C$3</f>
        <v>2275434.1736167306</v>
      </c>
      <c r="M24" s="13">
        <f ca="1">M10-M13-'Calcul location'!$C$114/'Calcul location'!$C$115*'Revenus récurrents'!M12*12*'Revenus récurrents'!$C$3</f>
        <v>2560864.1849278775</v>
      </c>
      <c r="N24" s="13">
        <f ca="1">N10-N13-'Calcul location'!$C$114/'Calcul location'!$C$115*'Revenus récurrents'!N12*12*'Revenus récurrents'!$C$3</f>
        <v>-985629.52419916471</v>
      </c>
      <c r="O24" s="13">
        <f ca="1">O10-O13-'Calcul location'!$C$114/'Calcul location'!$C$115*'Revenus récurrents'!O12*12*'Revenus récurrents'!$C$3</f>
        <v>-990551.28434562765</v>
      </c>
      <c r="P24" s="13">
        <f ca="1">P10-P13-'Calcul location'!$C$114/'Calcul location'!$C$115*'Revenus récurrents'!P12*12*'Revenus récurrents'!$C$3</f>
        <v>2633353.8929435182</v>
      </c>
      <c r="Q24" s="13">
        <f ca="1">Q10-Q13-'Calcul location'!$C$114/'Calcul location'!$C$115*'Revenus récurrents'!Q12*12*'Revenus récurrents'!$C$3</f>
        <v>-1061394.9164626419</v>
      </c>
      <c r="R24" s="13">
        <f ca="1">R10-R13-'Calcul location'!$C$114/'Calcul location'!$C$115*'Revenus récurrents'!R12*12*'Revenus récurrents'!$C$3</f>
        <v>-1102217.7978650513</v>
      </c>
      <c r="S24" s="13">
        <f ca="1">S10-S13-'Calcul location'!$C$114/'Calcul location'!$C$115*'Revenus récurrents'!S12*12*'Revenus récurrents'!$C$3</f>
        <v>-1143040.6792674605</v>
      </c>
      <c r="T24" s="13">
        <f ca="1">T10-T13-'Calcul location'!$C$114/'Calcul location'!$C$115*'Revenus récurrents'!T12*12*'Revenus récurrents'!$C$3</f>
        <v>-1183863.5606698697</v>
      </c>
      <c r="U24" s="13">
        <f ca="1">U10-U13-'Calcul location'!$C$114/'Calcul location'!$C$115*'Revenus récurrents'!U12*12*'Revenus récurrents'!$C$3</f>
        <v>-1224686.4420722791</v>
      </c>
      <c r="V24" s="13">
        <f ca="1">V10-V13-'Calcul location'!$C$114/'Calcul location'!$C$115*'Revenus récurrents'!V12*12*'Revenus récurrents'!$C$3</f>
        <v>-1265509.3234746882</v>
      </c>
      <c r="W24" s="13">
        <f ca="1">W10-W13-'Calcul location'!$C$114/'Calcul location'!$C$115*'Revenus récurrents'!W12*12*'Revenus récurrents'!$C$3</f>
        <v>7200.0000000000018</v>
      </c>
      <c r="X24" s="13">
        <f ca="1">X10-X13-'Calcul location'!$C$114/'Calcul location'!$C$115*'Revenus récurrents'!X12*12*'Revenus récurrents'!$C$3</f>
        <v>11700.000000000004</v>
      </c>
      <c r="Y24" s="13">
        <f ca="1">Y10-Y13-'Calcul location'!$C$114/'Calcul location'!$C$115*'Revenus récurrents'!Y12*12*'Revenus récurrents'!$C$3</f>
        <v>13500.000000000004</v>
      </c>
      <c r="Z24" s="13">
        <f ca="1">Z10-Z13-'Calcul location'!$C$114/'Calcul location'!$C$115*'Revenus récurrents'!Z12*12*'Revenus récurrents'!$C$3</f>
        <v>14400.000000000004</v>
      </c>
      <c r="AA24" s="13">
        <f ca="1">AA10-AA13-'Calcul location'!$C$114/'Calcul location'!$C$115*'Revenus récurrents'!AA12*12*'Revenus récurrents'!$C$3</f>
        <v>13500.000000000004</v>
      </c>
      <c r="AB24" s="13">
        <f ca="1">AB10-AB13-'Calcul location'!$C$114/'Calcul location'!$C$115*'Revenus récurrents'!AB12*12*'Revenus récurrents'!$C$3</f>
        <v>11700.000000000004</v>
      </c>
      <c r="AC24" s="13">
        <f ca="1">AC10-AC13-'Calcul location'!$C$114/'Calcul location'!$C$115*'Revenus récurrents'!AC12*12*'Revenus récurrents'!$C$3</f>
        <v>8100.0000000000018</v>
      </c>
      <c r="AD24" s="13">
        <f ca="1">AD10-AD13-'Calcul location'!$C$114/'Calcul location'!$C$115*'Revenus récurrents'!AD12*12*'Revenus récurrents'!$C$3</f>
        <v>7200.0000000000018</v>
      </c>
      <c r="AE24" s="13">
        <f ca="1">AE10-AE13-'Calcul location'!$C$114/'Calcul location'!$C$115*'Revenus récurrents'!AE12*12*'Revenus récurrents'!$C$3</f>
        <v>2700.0000000000009</v>
      </c>
      <c r="AF24" s="13">
        <f ca="1">AF10-AF13-'Calcul location'!$C$114/'Calcul location'!$C$115*'Revenus récurrents'!AF12*12*'Revenus récurrents'!$C$3</f>
        <v>0</v>
      </c>
      <c r="AG24" s="13">
        <f ca="1">AG10-AG13-'Calcul location'!$C$114/'Calcul location'!$C$115*'Revenus récurrents'!AG12*12*'Revenus récurrents'!$C$3</f>
        <v>0</v>
      </c>
      <c r="AH24" s="13">
        <f ca="1">AH10-AH13-'Calcul location'!$C$114/'Calcul location'!$C$115*'Revenus récurrents'!AH12*12*'Revenus récurrents'!$C$3</f>
        <v>0</v>
      </c>
      <c r="AI24" s="13">
        <f ca="1">AI10-AI13-'Calcul location'!$C$114/'Calcul location'!$C$115*'Revenus récurrents'!AI12*12*'Revenus récurrents'!$C$3</f>
        <v>0</v>
      </c>
      <c r="AJ24" s="13">
        <f ca="1">AJ10-AJ13-'Calcul location'!$C$114/'Calcul location'!$C$115*'Revenus récurrents'!AJ12*12*'Revenus récurrents'!$C$3</f>
        <v>0</v>
      </c>
      <c r="AK24" s="13">
        <f ca="1">AK10-AK13-'Calcul location'!$C$114/'Calcul location'!$C$115*'Revenus récurrents'!AK12*12*'Revenus récurrents'!$C$3</f>
        <v>0</v>
      </c>
      <c r="AL24" s="13">
        <f ca="1">AL10-AL13-'Calcul location'!$C$114/'Calcul location'!$C$115*'Revenus récurrents'!AL12*12*'Revenus récurrents'!$C$3</f>
        <v>0</v>
      </c>
      <c r="AM24" s="13">
        <f ca="1">AM10-AM13-'Calcul location'!$C$114/'Calcul location'!$C$115*'Revenus récurrents'!AM12*12*'Revenus récurrents'!$C$3</f>
        <v>0</v>
      </c>
      <c r="AN24" s="13">
        <f ca="1">AN10-AN13-'Calcul location'!$C$114/'Calcul location'!$C$115*'Revenus récurrents'!AN12*12*'Revenus récurrents'!$C$3</f>
        <v>0</v>
      </c>
      <c r="AO24" s="13">
        <f ca="1">AO10-AO13-'Calcul location'!$C$114/'Calcul location'!$C$115*'Revenus récurrents'!AO12*12*'Revenus récurrents'!$C$3</f>
        <v>0</v>
      </c>
      <c r="AP24" s="13">
        <f ca="1">AP10-AP13-'Calcul location'!$C$114/'Calcul location'!$C$115*'Revenus récurrents'!AP12*12*'Revenus récurrents'!$C$3</f>
        <v>0</v>
      </c>
      <c r="AQ24" s="13">
        <f ca="1">AQ10-AQ13-'Calcul location'!$C$114/'Calcul location'!$C$115*'Revenus récurrents'!AQ12*12*'Revenus récurrents'!$C$3</f>
        <v>7200.0000000000018</v>
      </c>
      <c r="AR24" s="13">
        <f ca="1">AR10-AR13-'Calcul location'!$C$114/'Calcul location'!$C$115*'Revenus récurrents'!AR12*12*'Revenus récurrents'!$C$3</f>
        <v>11700.000000000004</v>
      </c>
      <c r="AS24" s="13">
        <f ca="1">AS10-AS13-'Calcul location'!$C$114/'Calcul location'!$C$115*'Revenus récurrents'!AS12*12*'Revenus récurrents'!$C$3</f>
        <v>13500.000000000004</v>
      </c>
      <c r="AT24" s="13">
        <f ca="1">AT10-AT13-'Calcul location'!$C$114/'Calcul location'!$C$115*'Revenus récurrents'!AT12*12*'Revenus récurrents'!$C$3</f>
        <v>14400.000000000004</v>
      </c>
      <c r="AU24" s="13">
        <f ca="1">AU10-AU13-'Calcul location'!$C$114/'Calcul location'!$C$115*'Revenus récurrents'!AU12*12*'Revenus récurrents'!$C$3</f>
        <v>13500.000000000004</v>
      </c>
      <c r="AV24" s="13">
        <f ca="1">AV10-AV13-'Calcul location'!$C$114/'Calcul location'!$C$115*'Revenus récurrents'!AV12*12*'Revenus récurrents'!$C$3</f>
        <v>11700.000000000004</v>
      </c>
      <c r="AW24" s="13">
        <f ca="1">AW10-AW13-'Calcul location'!$C$114/'Calcul location'!$C$115*'Revenus récurrents'!AW12*12*'Revenus récurrents'!$C$3</f>
        <v>8100.0000000000018</v>
      </c>
      <c r="AX24" s="13">
        <f ca="1">AX10-AX13-'Calcul location'!$C$114/'Calcul location'!$C$115*'Revenus récurrents'!AX12*12*'Revenus récurrents'!$C$3</f>
        <v>7200.0000000000018</v>
      </c>
      <c r="AY24" s="13">
        <f ca="1">AY10-AY13-'Calcul location'!$C$114/'Calcul location'!$C$115*'Revenus récurrents'!AY12*12*'Revenus récurrents'!$C$3</f>
        <v>2700.0000000000009</v>
      </c>
      <c r="AZ24" s="13">
        <f ca="1">AZ10-AZ13-'Calcul location'!$C$114/'Calcul location'!$C$115*'Revenus récurrents'!AZ12*12*'Revenus récurrents'!$C$3</f>
        <v>0</v>
      </c>
    </row>
    <row r="25" spans="1:52" hidden="1" outlineLevel="1">
      <c r="A25" s="166" t="s">
        <v>57</v>
      </c>
      <c r="B25" s="160"/>
      <c r="C25" s="13">
        <f>'Revenus récurrents'!C13*12*'Revenus récurrents'!$C$3</f>
        <v>467.40358051671552</v>
      </c>
      <c r="D25" s="13">
        <f>'Revenus récurrents'!D13*12*'Revenus récurrents'!$C$3</f>
        <v>5095.7056051355903</v>
      </c>
      <c r="E25" s="13">
        <f>'Revenus récurrents'!E13*12*'Revenus récurrents'!$C$3</f>
        <v>23163.324506593402</v>
      </c>
      <c r="F25" s="13">
        <f>'Revenus récurrents'!F13*12*'Revenus récurrents'!$C$3</f>
        <v>69450.866241478085</v>
      </c>
      <c r="G25" s="13">
        <f>'Revenus récurrents'!G13*12*'Revenus récurrents'!$C$3</f>
        <v>151928.91449350794</v>
      </c>
      <c r="H25" s="13">
        <f>'Revenus récurrents'!H13*12*'Revenus récurrents'!$C$3</f>
        <v>268128.41408872476</v>
      </c>
      <c r="I25" s="13">
        <f>'Revenus récurrents'!I13*12*'Revenus récurrents'!$C$3</f>
        <v>404550.26235272357</v>
      </c>
      <c r="J25" s="13">
        <f>'Revenus récurrents'!J13*12*'Revenus récurrents'!$C$3</f>
        <v>539422.00985068514</v>
      </c>
      <c r="K25" s="13">
        <f>'Revenus récurrents'!K13*12*'Revenus récurrents'!$C$3</f>
        <v>660275.07859069377</v>
      </c>
      <c r="L25" s="13">
        <f>'Revenus récurrents'!L13*12*'Revenus récurrents'!$C$3</f>
        <v>756431.89431489876</v>
      </c>
      <c r="M25" s="13">
        <f>'Revenus récurrents'!M13*12*'Revenus récurrents'!$C$3</f>
        <v>824757.54393054114</v>
      </c>
      <c r="N25" s="13">
        <f>'Revenus récurrents'!N13*12*'Revenus récurrents'!$C$3</f>
        <v>871265.07932118711</v>
      </c>
      <c r="O25" s="13">
        <f>'Revenus récurrents'!O13*12*'Revenus récurrents'!$C$3</f>
        <v>897733.6269144098</v>
      </c>
      <c r="P25" s="13">
        <f>'Revenus récurrents'!P13*12*'Revenus récurrents'!$C$3</f>
        <v>916309.22002356534</v>
      </c>
      <c r="Q25" s="13">
        <f>'Revenus récurrents'!Q13*12*'Revenus récurrents'!$C$3</f>
        <v>933824.44306964101</v>
      </c>
      <c r="R25" s="13">
        <f>'Revenus récurrents'!R13*12*'Revenus récurrents'!$C$3</f>
        <v>947060.21992434876</v>
      </c>
      <c r="S25" s="13">
        <f>'Revenus récurrents'!S13*12*'Revenus récurrents'!$C$3</f>
        <v>960705.25661080168</v>
      </c>
      <c r="T25" s="13">
        <f>'Revenus récurrents'!T13*12*'Revenus récurrents'!$C$3</f>
        <v>971956.05014868104</v>
      </c>
      <c r="U25" s="13">
        <f>'Revenus récurrents'!U13*12*'Revenus récurrents'!$C$3</f>
        <v>982479.69571906992</v>
      </c>
      <c r="V25" s="13">
        <f>'Revenus récurrents'!V13*12*'Revenus récurrents'!$C$3</f>
        <v>992023.8820919916</v>
      </c>
      <c r="W25" s="13">
        <f>'Revenus récurrents'!W13*12*'Revenus récurrents'!$C$3</f>
        <v>999189.39614900074</v>
      </c>
      <c r="X25" s="13">
        <f>'Revenus récurrents'!X13*12*'Revenus récurrents'!$C$3</f>
        <v>1006809.6336006352</v>
      </c>
      <c r="Y25" s="13">
        <f>'Revenus récurrents'!Y13*12*'Revenus récurrents'!$C$3</f>
        <v>1009756.0585876624</v>
      </c>
      <c r="Z25" s="13">
        <f>'Revenus récurrents'!Z13*12*'Revenus récurrents'!$C$3</f>
        <v>1009756.0585876624</v>
      </c>
      <c r="AA25" s="13">
        <f>'Revenus récurrents'!AA13*12*'Revenus récurrents'!$C$3</f>
        <v>1009756.0585876624</v>
      </c>
      <c r="AB25" s="13">
        <f>'Revenus récurrents'!AB13*12*'Revenus récurrents'!$C$3</f>
        <v>1009756.0585876624</v>
      </c>
      <c r="AC25" s="13">
        <f>'Revenus récurrents'!AC13*12*'Revenus récurrents'!$C$3</f>
        <v>1009756.0585876624</v>
      </c>
      <c r="AD25" s="13">
        <f>'Revenus récurrents'!AD13*12*'Revenus récurrents'!$C$3</f>
        <v>1009756.0585876624</v>
      </c>
      <c r="AE25" s="13">
        <f>'Revenus récurrents'!AE13*12*'Revenus récurrents'!$C$3</f>
        <v>1009756.0585876624</v>
      </c>
      <c r="AF25" s="13">
        <f>'Revenus récurrents'!AF13*12*'Revenus récurrents'!$C$3</f>
        <v>1009756.0585876624</v>
      </c>
      <c r="AG25" s="13">
        <f>'Revenus récurrents'!AG13*12*'Revenus récurrents'!$C$3</f>
        <v>1009756.0585876624</v>
      </c>
      <c r="AH25" s="13">
        <f>'Revenus récurrents'!AH13*12*'Revenus récurrents'!$C$3</f>
        <v>1009756.0585876624</v>
      </c>
      <c r="AI25" s="13">
        <f>'Revenus récurrents'!AI13*12*'Revenus récurrents'!$C$3</f>
        <v>1009756.0585876624</v>
      </c>
      <c r="AJ25" s="13">
        <f>'Revenus récurrents'!AJ13*12*'Revenus récurrents'!$C$3</f>
        <v>1009756.0585876624</v>
      </c>
      <c r="AK25" s="13">
        <f>'Revenus récurrents'!AK13*12*'Revenus récurrents'!$C$3</f>
        <v>1009756.0585876624</v>
      </c>
      <c r="AL25" s="13">
        <f>'Revenus récurrents'!AL13*12*'Revenus récurrents'!$C$3</f>
        <v>1009756.0585876624</v>
      </c>
      <c r="AM25" s="13">
        <f>'Revenus récurrents'!AM13*12*'Revenus récurrents'!$C$3</f>
        <v>1009756.0585876624</v>
      </c>
      <c r="AN25" s="13">
        <f>'Revenus récurrents'!AN13*12*'Revenus récurrents'!$C$3</f>
        <v>1009756.0585876624</v>
      </c>
      <c r="AO25" s="13">
        <f>'Revenus récurrents'!AO13*12*'Revenus récurrents'!$C$3</f>
        <v>1009756.0585876624</v>
      </c>
      <c r="AP25" s="13">
        <f>'Revenus récurrents'!AP13*12*'Revenus récurrents'!$C$3</f>
        <v>1009756.0585876624</v>
      </c>
      <c r="AQ25" s="13">
        <f>'Revenus récurrents'!AQ13*12*'Revenus récurrents'!$C$3</f>
        <v>1009756.0585876624</v>
      </c>
      <c r="AR25" s="13">
        <f>'Revenus récurrents'!AR13*12*'Revenus récurrents'!$C$3</f>
        <v>1009756.0585876624</v>
      </c>
      <c r="AS25" s="13">
        <f>'Revenus récurrents'!AS13*12*'Revenus récurrents'!$C$3</f>
        <v>1009756.0585876624</v>
      </c>
      <c r="AT25" s="13">
        <f>'Revenus récurrents'!AT13*12*'Revenus récurrents'!$C$3</f>
        <v>1009756.0585876624</v>
      </c>
      <c r="AU25" s="13">
        <f>'Revenus récurrents'!AU13*12*'Revenus récurrents'!$C$3</f>
        <v>1009756.0585876624</v>
      </c>
      <c r="AV25" s="13">
        <f>'Revenus récurrents'!AV13*12*'Revenus récurrents'!$C$3</f>
        <v>1009756.0585876624</v>
      </c>
      <c r="AW25" s="13">
        <f>'Revenus récurrents'!AW13*12*'Revenus récurrents'!$C$3</f>
        <v>1009756.0585876624</v>
      </c>
      <c r="AX25" s="13">
        <f>'Revenus récurrents'!AX13*12*'Revenus récurrents'!$C$3</f>
        <v>1009756.0585876624</v>
      </c>
      <c r="AY25" s="13">
        <f>'Revenus récurrents'!AY13*12*'Revenus récurrents'!$C$3</f>
        <v>1009756.0585876624</v>
      </c>
      <c r="AZ25" s="13">
        <f>'Revenus récurrents'!AZ13*12*'Revenus récurrents'!$C$3</f>
        <v>1009756.0585876624</v>
      </c>
    </row>
    <row r="26" spans="1:52" hidden="1" outlineLevel="1">
      <c r="A26" s="166" t="s">
        <v>58</v>
      </c>
      <c r="B26" s="160"/>
      <c r="C26" s="13">
        <f>'Revenus récurrents'!C12*12*'Revenus récurrents'!$C$3</f>
        <v>0</v>
      </c>
      <c r="D26" s="13">
        <f>'Revenus récurrents'!D12*12*'Revenus récurrents'!$C$3</f>
        <v>0</v>
      </c>
      <c r="E26" s="13">
        <f>'Revenus récurrents'!E12*12*'Revenus récurrents'!$C$3</f>
        <v>0</v>
      </c>
      <c r="F26" s="13">
        <f>'Revenus récurrents'!F12*12*'Revenus récurrents'!$C$3</f>
        <v>0</v>
      </c>
      <c r="G26" s="13">
        <f>'Revenus récurrents'!G12*12*'Revenus récurrents'!$C$3</f>
        <v>0</v>
      </c>
      <c r="H26" s="13">
        <f>'Revenus récurrents'!H12*12*'Revenus récurrents'!$C$3</f>
        <v>0</v>
      </c>
      <c r="I26" s="13">
        <f>'Revenus récurrents'!I12*12*'Revenus récurrents'!$C$3</f>
        <v>0</v>
      </c>
      <c r="J26" s="13">
        <f>'Revenus récurrents'!J12*12*'Revenus récurrents'!$C$3</f>
        <v>0</v>
      </c>
      <c r="K26" s="13">
        <f>'Revenus récurrents'!K12*12*'Revenus récurrents'!$C$3</f>
        <v>0</v>
      </c>
      <c r="L26" s="13">
        <f>'Revenus récurrents'!L12*12*'Revenus récurrents'!$C$3</f>
        <v>0</v>
      </c>
      <c r="M26" s="13">
        <f>'Revenus récurrents'!M12*12*'Revenus récurrents'!$C$3</f>
        <v>0</v>
      </c>
      <c r="N26" s="13">
        <f>'Revenus récurrents'!N12*12*'Revenus récurrents'!$C$3</f>
        <v>0</v>
      </c>
      <c r="O26" s="13">
        <f>'Revenus récurrents'!O12*12*'Revenus récurrents'!$C$3</f>
        <v>0</v>
      </c>
      <c r="P26" s="13">
        <f>'Revenus récurrents'!P12*12*'Revenus récurrents'!$C$3</f>
        <v>0</v>
      </c>
      <c r="Q26" s="13">
        <f>'Revenus récurrents'!Q12*12*'Revenus récurrents'!$C$3</f>
        <v>0</v>
      </c>
      <c r="R26" s="13">
        <f>'Revenus récurrents'!R12*12*'Revenus récurrents'!$C$3</f>
        <v>0</v>
      </c>
      <c r="S26" s="13">
        <f>'Revenus récurrents'!S12*12*'Revenus récurrents'!$C$3</f>
        <v>0</v>
      </c>
      <c r="T26" s="13">
        <f>'Revenus récurrents'!T12*12*'Revenus récurrents'!$C$3</f>
        <v>0</v>
      </c>
      <c r="U26" s="13">
        <f>'Revenus récurrents'!U12*12*'Revenus récurrents'!$C$3</f>
        <v>0</v>
      </c>
      <c r="V26" s="13">
        <f>'Revenus récurrents'!V12*12*'Revenus récurrents'!$C$3</f>
        <v>0</v>
      </c>
      <c r="W26" s="13">
        <f>'Revenus récurrents'!W12*12*'Revenus récurrents'!$C$3</f>
        <v>0</v>
      </c>
      <c r="X26" s="13">
        <f>'Revenus récurrents'!X12*12*'Revenus récurrents'!$C$3</f>
        <v>0</v>
      </c>
      <c r="Y26" s="13">
        <f>'Revenus récurrents'!Y12*12*'Revenus récurrents'!$C$3</f>
        <v>0</v>
      </c>
      <c r="Z26" s="13">
        <f>'Revenus récurrents'!Z12*12*'Revenus récurrents'!$C$3</f>
        <v>0</v>
      </c>
      <c r="AA26" s="13">
        <f>'Revenus récurrents'!AA12*12*'Revenus récurrents'!$C$3</f>
        <v>0</v>
      </c>
      <c r="AB26" s="13">
        <f>'Revenus récurrents'!AB12*12*'Revenus récurrents'!$C$3</f>
        <v>0</v>
      </c>
      <c r="AC26" s="13">
        <f>'Revenus récurrents'!AC12*12*'Revenus récurrents'!$C$3</f>
        <v>0</v>
      </c>
      <c r="AD26" s="13">
        <f>'Revenus récurrents'!AD12*12*'Revenus récurrents'!$C$3</f>
        <v>0</v>
      </c>
      <c r="AE26" s="13">
        <f>'Revenus récurrents'!AE12*12*'Revenus récurrents'!$C$3</f>
        <v>0</v>
      </c>
      <c r="AF26" s="13">
        <f>'Revenus récurrents'!AF12*12*'Revenus récurrents'!$C$3</f>
        <v>0</v>
      </c>
      <c r="AG26" s="13">
        <f>'Revenus récurrents'!AG12*12*'Revenus récurrents'!$C$3</f>
        <v>0</v>
      </c>
      <c r="AH26" s="13">
        <f>'Revenus récurrents'!AH12*12*'Revenus récurrents'!$C$3</f>
        <v>0</v>
      </c>
      <c r="AI26" s="13">
        <f>'Revenus récurrents'!AI12*12*'Revenus récurrents'!$C$3</f>
        <v>0</v>
      </c>
      <c r="AJ26" s="13">
        <f>'Revenus récurrents'!AJ12*12*'Revenus récurrents'!$C$3</f>
        <v>0</v>
      </c>
      <c r="AK26" s="13">
        <f>'Revenus récurrents'!AK12*12*'Revenus récurrents'!$C$3</f>
        <v>0</v>
      </c>
      <c r="AL26" s="13">
        <f>'Revenus récurrents'!AL12*12*'Revenus récurrents'!$C$3</f>
        <v>0</v>
      </c>
      <c r="AM26" s="13">
        <f>'Revenus récurrents'!AM12*12*'Revenus récurrents'!$C$3</f>
        <v>0</v>
      </c>
      <c r="AN26" s="13">
        <f>'Revenus récurrents'!AN12*12*'Revenus récurrents'!$C$3</f>
        <v>0</v>
      </c>
      <c r="AO26" s="13">
        <f>'Revenus récurrents'!AO12*12*'Revenus récurrents'!$C$3</f>
        <v>0</v>
      </c>
      <c r="AP26" s="13">
        <f>'Revenus récurrents'!AP12*12*'Revenus récurrents'!$C$3</f>
        <v>0</v>
      </c>
      <c r="AQ26" s="13">
        <f>'Revenus récurrents'!AQ12*12*'Revenus récurrents'!$C$3</f>
        <v>0</v>
      </c>
      <c r="AR26" s="13">
        <f>'Revenus récurrents'!AR12*12*'Revenus récurrents'!$C$3</f>
        <v>0</v>
      </c>
      <c r="AS26" s="13">
        <f>'Revenus récurrents'!AS12*12*'Revenus récurrents'!$C$3</f>
        <v>0</v>
      </c>
      <c r="AT26" s="13">
        <f>'Revenus récurrents'!AT12*12*'Revenus récurrents'!$C$3</f>
        <v>0</v>
      </c>
      <c r="AU26" s="13">
        <f>'Revenus récurrents'!AU12*12*'Revenus récurrents'!$C$3</f>
        <v>0</v>
      </c>
      <c r="AV26" s="13">
        <f>'Revenus récurrents'!AV12*12*'Revenus récurrents'!$C$3</f>
        <v>0</v>
      </c>
      <c r="AW26" s="13">
        <f>'Revenus récurrents'!AW12*12*'Revenus récurrents'!$C$3</f>
        <v>0</v>
      </c>
      <c r="AX26" s="13">
        <f>'Revenus récurrents'!AX12*12*'Revenus récurrents'!$C$3</f>
        <v>0</v>
      </c>
      <c r="AY26" s="13">
        <f>'Revenus récurrents'!AY12*12*'Revenus récurrents'!$C$3</f>
        <v>0</v>
      </c>
      <c r="AZ26" s="13">
        <f>'Revenus récurrents'!AZ12*12*'Revenus récurrents'!$C$3</f>
        <v>0</v>
      </c>
    </row>
    <row r="27" spans="1:52" hidden="1" outlineLevel="1">
      <c r="A27" s="166" t="s">
        <v>38</v>
      </c>
      <c r="B27" s="160" t="s">
        <v>39</v>
      </c>
      <c r="C27" s="13">
        <f ca="1">SUMPRODUCT((OFFSET(C24,,,1,Hypothèses!C6)),(OFFSET(C8,,,1,Hypothèses!C6)))</f>
        <v>-9087037.4139788747</v>
      </c>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row>
    <row r="28" spans="1:52" hidden="1" outlineLevel="1">
      <c r="A28" s="85"/>
      <c r="B28" s="160" t="s">
        <v>40</v>
      </c>
      <c r="C28" s="13">
        <f ca="1">SUMPRODUCT((OFFSET(C25,,,1,Hypothèses!C6)),(OFFSET(C8,,,1,Hypothèses!C6)))+SUMPRODUCT((OFFSET(C26,,,1,Hypothèses!C6)),(OFFSET(C8,,,1,Hypothèses!C6)))</f>
        <v>4456761.2857775176</v>
      </c>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row>
    <row r="29" spans="1:52" collapsed="1">
      <c r="A29" s="85"/>
      <c r="B29" s="158"/>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row>
    <row r="30" spans="1:52">
      <c r="A30" s="85"/>
      <c r="B30" s="161"/>
    </row>
    <row r="31" spans="1:52">
      <c r="A31" s="85"/>
      <c r="B31" s="161"/>
    </row>
    <row r="32" spans="1:52">
      <c r="A32" s="76"/>
      <c r="B32" s="162"/>
    </row>
    <row r="33" spans="1:2">
      <c r="A33" s="76"/>
      <c r="B33" s="161"/>
    </row>
    <row r="34" spans="1:2">
      <c r="A34" s="76"/>
      <c r="B34" s="158"/>
    </row>
    <row r="35" spans="1:2">
      <c r="A35" s="76"/>
      <c r="B35" s="158"/>
    </row>
    <row r="36" spans="1:2">
      <c r="A36" s="76"/>
      <c r="B36" s="158"/>
    </row>
    <row r="37" spans="1:2">
      <c r="A37" s="76"/>
      <c r="B37" s="158"/>
    </row>
    <row r="38" spans="1:2">
      <c r="A38" s="76"/>
      <c r="B38" s="158"/>
    </row>
    <row r="39" spans="1:2">
      <c r="A39" s="76"/>
      <c r="B39" s="158"/>
    </row>
    <row r="40" spans="1:2">
      <c r="A40" s="76"/>
      <c r="B40" s="158"/>
    </row>
    <row r="41" spans="1:2">
      <c r="A41" s="76"/>
      <c r="B41" s="158"/>
    </row>
    <row r="42" spans="1:2">
      <c r="A42" s="76"/>
      <c r="B42" s="158"/>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20</vt:i4>
      </vt:variant>
    </vt:vector>
  </HeadingPairs>
  <TitlesOfParts>
    <vt:vector size="34" baseType="lpstr">
      <vt:lpstr>Notice</vt:lpstr>
      <vt:lpstr>Hypothèses</vt:lpstr>
      <vt:lpstr>Résultats</vt:lpstr>
      <vt:lpstr>Représentations graphiques</vt:lpstr>
      <vt:lpstr>Calcul hypotèses déploiement</vt:lpstr>
      <vt:lpstr>Calcul du coefficient ex-post</vt:lpstr>
      <vt:lpstr>Revenus non récurrents</vt:lpstr>
      <vt:lpstr>Revenus récurrents</vt:lpstr>
      <vt:lpstr>Calcul de la réserve</vt:lpstr>
      <vt:lpstr>Calcul charges d'exploitation</vt:lpstr>
      <vt:lpstr>Calcul du coût du GC PM-PB</vt:lpstr>
      <vt:lpstr>Calcul location</vt:lpstr>
      <vt:lpstr>Calcul tarif PRDM-PM</vt:lpstr>
      <vt:lpstr>Calcul du FAS</vt:lpstr>
      <vt:lpstr>Charges_d_exploitation</vt:lpstr>
      <vt:lpstr>CMPC</vt:lpstr>
      <vt:lpstr>coeffexpost</vt:lpstr>
      <vt:lpstr>Coefficient_expost</vt:lpstr>
      <vt:lpstr>Cofinancement</vt:lpstr>
      <vt:lpstr>Cout_programmée</vt:lpstr>
      <vt:lpstr>Cout_raccordable</vt:lpstr>
      <vt:lpstr>Durée_de_vie</vt:lpstr>
      <vt:lpstr>Inflation</vt:lpstr>
      <vt:lpstr>Lignes_programmées</vt:lpstr>
      <vt:lpstr>Lignes_raccordables</vt:lpstr>
      <vt:lpstr>Pdm</vt:lpstr>
      <vt:lpstr>Prime_risque_cofi</vt:lpstr>
      <vt:lpstr>Prime_risque_expost</vt:lpstr>
      <vt:lpstr>Prime_risque_loc</vt:lpstr>
      <vt:lpstr>Prix_programmée</vt:lpstr>
      <vt:lpstr>Prix_raccordable</vt:lpstr>
      <vt:lpstr>Prix_renouvellement</vt:lpstr>
      <vt:lpstr>Taux_pénétration</vt:lpstr>
      <vt:lpstr>Vitesse_raccordables</vt:lpstr>
    </vt:vector>
  </TitlesOfParts>
  <Company>ARCEP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OISEL Pierre</dc:creator>
  <cp:lastModifiedBy>Pierre Oisel</cp:lastModifiedBy>
  <dcterms:created xsi:type="dcterms:W3CDTF">2013-10-24T12:46:18Z</dcterms:created>
  <dcterms:modified xsi:type="dcterms:W3CDTF">2015-09-22T16:22:51Z</dcterms:modified>
</cp:coreProperties>
</file>